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405" windowWidth="27795" windowHeight="12045" activeTab="9"/>
  </bookViews>
  <sheets>
    <sheet name="預算收支審核表手冊用" sheetId="1" r:id="rId1"/>
    <sheet name="教務處" sheetId="9" r:id="rId2"/>
    <sheet name="學務處" sheetId="10" r:id="rId3"/>
    <sheet name="輔導室" sheetId="13" r:id="rId4"/>
    <sheet name="總務處" sheetId="11" r:id="rId5"/>
    <sheet name="家長會" sheetId="12" r:id="rId6"/>
    <sheet name="預備金等" sheetId="8" r:id="rId7"/>
    <sheet name="控管" sheetId="15" r:id="rId8"/>
    <sheet name="借支" sheetId="14" r:id="rId9"/>
    <sheet name="收支明細手冊用" sheetId="7" r:id="rId10"/>
  </sheets>
  <externalReferences>
    <externalReference r:id="rId11"/>
  </externalReferences>
  <definedNames>
    <definedName name="_xlnm.Print_Titles" localSheetId="7">控管!$2:$4</definedName>
  </definedNames>
  <calcPr calcId="125725"/>
</workbook>
</file>

<file path=xl/calcChain.xml><?xml version="1.0" encoding="utf-8"?>
<calcChain xmlns="http://schemas.openxmlformats.org/spreadsheetml/2006/main">
  <c r="E5" i="14"/>
  <c r="E4" s="1"/>
  <c r="D4"/>
  <c r="E41" i="15"/>
  <c r="E40"/>
  <c r="D39"/>
  <c r="E39" s="1"/>
  <c r="D38"/>
  <c r="C38"/>
  <c r="E38" s="1"/>
  <c r="E37"/>
  <c r="D36"/>
  <c r="C36"/>
  <c r="C35"/>
  <c r="E35" s="1"/>
  <c r="C34"/>
  <c r="E34" s="1"/>
  <c r="C33"/>
  <c r="E33" s="1"/>
  <c r="D32"/>
  <c r="C32"/>
  <c r="E32" s="1"/>
  <c r="C31"/>
  <c r="E31" s="1"/>
  <c r="E30"/>
  <c r="E29"/>
  <c r="C28"/>
  <c r="E28" s="1"/>
  <c r="D27"/>
  <c r="C27"/>
  <c r="E27" s="1"/>
  <c r="E26"/>
  <c r="E25"/>
  <c r="E24"/>
  <c r="E23"/>
  <c r="E22"/>
  <c r="E21"/>
  <c r="D20"/>
  <c r="E20" s="1"/>
  <c r="D19"/>
  <c r="E19" s="1"/>
  <c r="D18"/>
  <c r="E18" s="1"/>
  <c r="D17"/>
  <c r="C17"/>
  <c r="E16"/>
  <c r="E15"/>
  <c r="C14"/>
  <c r="E14" s="1"/>
  <c r="D13"/>
  <c r="C13"/>
  <c r="E12"/>
  <c r="E11"/>
  <c r="D10"/>
  <c r="E10" s="1"/>
  <c r="E9"/>
  <c r="D8"/>
  <c r="E8" s="1"/>
  <c r="E7"/>
  <c r="E6"/>
  <c r="E5"/>
  <c r="C4"/>
  <c r="E23" i="8"/>
  <c r="D23"/>
  <c r="E24" s="1"/>
  <c r="D5"/>
  <c r="E6" s="1"/>
  <c r="C13" i="12"/>
  <c r="D12"/>
  <c r="E12" s="1"/>
  <c r="D11"/>
  <c r="E11" s="1"/>
  <c r="D10"/>
  <c r="E10" s="1"/>
  <c r="E9"/>
  <c r="E8"/>
  <c r="D8"/>
  <c r="E7"/>
  <c r="D6"/>
  <c r="D13" s="1"/>
  <c r="E5"/>
  <c r="C13" i="11"/>
  <c r="D12"/>
  <c r="E12" s="1"/>
  <c r="D11"/>
  <c r="E11" s="1"/>
  <c r="D10"/>
  <c r="E10" s="1"/>
  <c r="D9"/>
  <c r="E9" s="1"/>
  <c r="D8"/>
  <c r="E8" s="1"/>
  <c r="D7"/>
  <c r="E7" s="1"/>
  <c r="D6"/>
  <c r="E6" s="1"/>
  <c r="D5"/>
  <c r="D13" s="1"/>
  <c r="C10" i="13"/>
  <c r="D9"/>
  <c r="E9" s="1"/>
  <c r="D8"/>
  <c r="E8" s="1"/>
  <c r="D7"/>
  <c r="E7" s="1"/>
  <c r="E6"/>
  <c r="E5"/>
  <c r="D5"/>
  <c r="D10" s="1"/>
  <c r="C17" i="10"/>
  <c r="D16"/>
  <c r="E16" s="1"/>
  <c r="D15"/>
  <c r="E15" s="1"/>
  <c r="D14"/>
  <c r="E14" s="1"/>
  <c r="D13"/>
  <c r="E13" s="1"/>
  <c r="D12"/>
  <c r="E12" s="1"/>
  <c r="D11"/>
  <c r="E11" s="1"/>
  <c r="E10"/>
  <c r="E9"/>
  <c r="D9"/>
  <c r="E8"/>
  <c r="D8"/>
  <c r="E7"/>
  <c r="D7"/>
  <c r="E6"/>
  <c r="D6"/>
  <c r="E5"/>
  <c r="D5"/>
  <c r="D17" s="1"/>
  <c r="C19" i="9"/>
  <c r="D18"/>
  <c r="E18" s="1"/>
  <c r="E17"/>
  <c r="E16"/>
  <c r="D16"/>
  <c r="E15"/>
  <c r="D15"/>
  <c r="E14"/>
  <c r="D14"/>
  <c r="E13"/>
  <c r="D13"/>
  <c r="E12"/>
  <c r="D12"/>
  <c r="E11"/>
  <c r="D11"/>
  <c r="E10"/>
  <c r="D10"/>
  <c r="E9"/>
  <c r="D9"/>
  <c r="E8"/>
  <c r="D8"/>
  <c r="E7"/>
  <c r="D7"/>
  <c r="E6"/>
  <c r="D6"/>
  <c r="D19" s="1"/>
  <c r="E5"/>
  <c r="E10" i="1"/>
  <c r="F10" s="1"/>
  <c r="E9"/>
  <c r="E8"/>
  <c r="F8" s="1"/>
  <c r="B8"/>
  <c r="E7"/>
  <c r="B7"/>
  <c r="E6"/>
  <c r="F6" s="1"/>
  <c r="B6"/>
  <c r="E5"/>
  <c r="B5"/>
  <c r="B13" s="1"/>
  <c r="E4"/>
  <c r="E13" s="1"/>
  <c r="B19"/>
  <c r="B18"/>
  <c r="B20" s="1"/>
  <c r="F9"/>
  <c r="F7"/>
  <c r="F5"/>
  <c r="E17" i="15" l="1"/>
  <c r="E13"/>
  <c r="E36"/>
  <c r="G4" i="14"/>
  <c r="H13" i="1"/>
  <c r="E4" i="15"/>
  <c r="D4"/>
  <c r="E5" i="8"/>
  <c r="E13" i="12"/>
  <c r="E6"/>
  <c r="E5" i="11"/>
  <c r="E10" i="13"/>
  <c r="E17" i="10"/>
  <c r="E19" i="9"/>
  <c r="F4" i="1"/>
  <c r="F13" s="1"/>
  <c r="E13" i="11" l="1"/>
</calcChain>
</file>

<file path=xl/sharedStrings.xml><?xml version="1.0" encoding="utf-8"?>
<sst xmlns="http://schemas.openxmlformats.org/spreadsheetml/2006/main" count="631" uniqueCount="393">
  <si>
    <t>日期</t>
  </si>
  <si>
    <t>科目</t>
  </si>
  <si>
    <t>用途說明</t>
  </si>
  <si>
    <t>支出</t>
  </si>
  <si>
    <t>B1-2</t>
  </si>
  <si>
    <t>B2-3</t>
  </si>
  <si>
    <t>學務處</t>
  </si>
  <si>
    <t>各處室餘額</t>
    <phoneticPr fontId="2" type="noConversion"/>
  </si>
  <si>
    <t>各處室尚未支付</t>
    <phoneticPr fontId="2" type="noConversion"/>
  </si>
  <si>
    <t>預算總額</t>
    <phoneticPr fontId="2" type="noConversion"/>
  </si>
  <si>
    <t>收入-支出=餘額</t>
    <phoneticPr fontId="2" type="noConversion"/>
  </si>
  <si>
    <t>﹝包含借支歸還後﹞</t>
    <phoneticPr fontId="2" type="noConversion"/>
  </si>
  <si>
    <t>基金撥出，入（控管）歲末聯誼餐會</t>
    <phoneticPr fontId="2" type="noConversion"/>
  </si>
  <si>
    <r>
      <t>基金撥出，入（控管）</t>
    </r>
    <r>
      <rPr>
        <sz val="12"/>
        <rFont val="新細明體"/>
        <family val="1"/>
        <charset val="136"/>
      </rPr>
      <t>期末感恩餐費</t>
    </r>
    <phoneticPr fontId="2" type="noConversion"/>
  </si>
  <si>
    <t>家長會基金餘額</t>
    <phoneticPr fontId="2" type="noConversion"/>
  </si>
  <si>
    <t>台南市北區文元國小105學年度各項收支明細表</t>
    <phoneticPr fontId="2" type="noConversion"/>
  </si>
  <si>
    <t>憑號</t>
    <phoneticPr fontId="1" type="noConversion"/>
  </si>
  <si>
    <t>收入</t>
    <phoneticPr fontId="2" type="noConversion"/>
  </si>
  <si>
    <t>申請單位</t>
    <phoneticPr fontId="2" type="noConversion"/>
  </si>
  <si>
    <t>家長會基金收入總額</t>
    <phoneticPr fontId="2" type="noConversion"/>
  </si>
  <si>
    <t>教師專業發展評鑑</t>
  </si>
  <si>
    <t>推廣閱讀系列活動</t>
  </si>
  <si>
    <t>A9</t>
  </si>
  <si>
    <t>A13</t>
  </si>
  <si>
    <t>A14</t>
  </si>
  <si>
    <t>B1-3</t>
  </si>
  <si>
    <t>B3-3</t>
  </si>
  <si>
    <t>C5</t>
  </si>
  <si>
    <t>D7</t>
  </si>
  <si>
    <t>D8</t>
  </si>
  <si>
    <t>E5</t>
  </si>
  <si>
    <t>E8</t>
  </si>
  <si>
    <t>薛勝元副會長捐助三年八班班級經費</t>
  </si>
  <si>
    <t>李茂南家長代表捐助五年七班購買書籍經費</t>
  </si>
  <si>
    <t>吳家陞副會長捐助群組式警監通報系統控制器</t>
  </si>
  <si>
    <r>
      <t>贊助費用：提供下列</t>
    </r>
    <r>
      <rPr>
        <sz val="12"/>
        <color indexed="8"/>
        <rFont val="Arial"/>
        <family val="2"/>
      </rPr>
      <t>2</t>
    </r>
    <r>
      <rPr>
        <sz val="12"/>
        <color indexed="8"/>
        <rFont val="細明體"/>
        <family val="3"/>
        <charset val="136"/>
      </rPr>
      <t>種方式供参。</t>
    </r>
  </si>
  <si>
    <r>
      <t>1.</t>
    </r>
    <r>
      <rPr>
        <sz val="12"/>
        <color indexed="8"/>
        <rFont val="細明體"/>
        <family val="3"/>
        <charset val="136"/>
      </rPr>
      <t>轉帳：贊助金額請轉帳至以下帳戶：</t>
    </r>
  </si>
  <si>
    <r>
      <t>（</t>
    </r>
    <r>
      <rPr>
        <sz val="12"/>
        <color indexed="8"/>
        <rFont val="Arial"/>
        <family val="2"/>
      </rPr>
      <t>1</t>
    </r>
    <r>
      <rPr>
        <sz val="12"/>
        <color indexed="8"/>
        <rFont val="細明體"/>
        <family val="3"/>
        <charset val="136"/>
      </rPr>
      <t>）戶名：台南市北區文元國小家長會劉麗滿</t>
    </r>
  </si>
  <si>
    <r>
      <t>（</t>
    </r>
    <r>
      <rPr>
        <sz val="12"/>
        <color indexed="8"/>
        <rFont val="Arial"/>
        <family val="2"/>
      </rPr>
      <t>2</t>
    </r>
    <r>
      <rPr>
        <sz val="12"/>
        <color indexed="8"/>
        <rFont val="細明體"/>
        <family val="3"/>
        <charset val="136"/>
      </rPr>
      <t>）帳號：</t>
    </r>
    <r>
      <rPr>
        <sz val="12"/>
        <color indexed="8"/>
        <rFont val="Arial"/>
        <family val="2"/>
      </rPr>
      <t>9561-01-668152-00</t>
    </r>
  </si>
  <si>
    <r>
      <t>（</t>
    </r>
    <r>
      <rPr>
        <sz val="12"/>
        <color indexed="8"/>
        <rFont val="Arial"/>
        <family val="2"/>
      </rPr>
      <t>3</t>
    </r>
    <r>
      <rPr>
        <sz val="12"/>
        <color indexed="8"/>
        <rFont val="細明體"/>
        <family val="3"/>
        <charset val="136"/>
      </rPr>
      <t>）代號：</t>
    </r>
    <r>
      <rPr>
        <sz val="12"/>
        <color indexed="8"/>
        <rFont val="Arial"/>
        <family val="2"/>
      </rPr>
      <t>009</t>
    </r>
    <r>
      <rPr>
        <sz val="12"/>
        <color indexed="8"/>
        <rFont val="細明體"/>
        <family val="3"/>
        <charset val="136"/>
      </rPr>
      <t>（彰化銀行北台南分行）</t>
    </r>
  </si>
  <si>
    <r>
      <t>2.</t>
    </r>
    <r>
      <rPr>
        <sz val="12"/>
        <color indexed="8"/>
        <rFont val="細明體"/>
        <family val="3"/>
        <charset val="136"/>
      </rPr>
      <t>親自繳費：請至校長室繳交費用（聯繫人：曾燕芬小姐，收據立即開立。）</t>
    </r>
  </si>
  <si>
    <t>收入科目</t>
    <phoneticPr fontId="2" type="noConversion"/>
  </si>
  <si>
    <t>金額</t>
    <phoneticPr fontId="2" type="noConversion"/>
  </si>
  <si>
    <t>編號</t>
    <phoneticPr fontId="2" type="noConversion"/>
  </si>
  <si>
    <t>支出科目</t>
    <phoneticPr fontId="2" type="noConversion"/>
  </si>
  <si>
    <t>支出金額</t>
    <phoneticPr fontId="2" type="noConversion"/>
  </si>
  <si>
    <r>
      <t>104學年度</t>
    </r>
    <r>
      <rPr>
        <sz val="12"/>
        <rFont val="新細明體"/>
        <family val="1"/>
        <charset val="136"/>
      </rPr>
      <t>結存</t>
    </r>
    <phoneticPr fontId="2" type="noConversion"/>
  </si>
  <si>
    <t>教務處各類活動預算(  375,500  )</t>
    <phoneticPr fontId="2" type="noConversion"/>
  </si>
  <si>
    <t>家長會基金</t>
    <phoneticPr fontId="2" type="noConversion"/>
  </si>
  <si>
    <t>學務處各類活動預算(  671,925  )</t>
    <phoneticPr fontId="2" type="noConversion"/>
  </si>
  <si>
    <t>上、下學期學生家長會費</t>
    <phoneticPr fontId="2" type="noConversion"/>
  </si>
  <si>
    <t>輔導室各類活動預算(  162,000  )</t>
    <phoneticPr fontId="2" type="noConversion"/>
  </si>
  <si>
    <t>捐款</t>
    <phoneticPr fontId="2" type="noConversion"/>
  </si>
  <si>
    <t>總務處各類活動預算(  423,000  )</t>
    <phoneticPr fontId="2" type="noConversion"/>
  </si>
  <si>
    <t>利息</t>
    <phoneticPr fontId="2" type="noConversion"/>
  </si>
  <si>
    <t>家長會各類活動預算(  590,000  )</t>
    <phoneticPr fontId="2" type="noConversion"/>
  </si>
  <si>
    <t>預備金                        (  160,150  )</t>
    <phoneticPr fontId="2" type="noConversion"/>
  </si>
  <si>
    <t xml:space="preserve">104學年度應付款項  (  455,200  ) </t>
    <phoneticPr fontId="2" type="noConversion"/>
  </si>
  <si>
    <t>合計</t>
    <phoneticPr fontId="2" type="noConversion"/>
  </si>
  <si>
    <r>
      <rPr>
        <b/>
        <sz val="16"/>
        <rFont val="細明體"/>
        <family val="3"/>
        <charset val="136"/>
      </rPr>
      <t>台南市北區文元國小</t>
    </r>
    <r>
      <rPr>
        <b/>
        <sz val="16"/>
        <rFont val="Arial"/>
        <family val="2"/>
      </rPr>
      <t>105</t>
    </r>
    <r>
      <rPr>
        <b/>
        <sz val="16"/>
        <rFont val="細明體"/>
        <family val="3"/>
        <charset val="136"/>
      </rPr>
      <t>學年度教務處預算支出控管表</t>
    </r>
    <phoneticPr fontId="2" type="noConversion"/>
  </si>
  <si>
    <r>
      <rPr>
        <b/>
        <sz val="12"/>
        <rFont val="細明體"/>
        <family val="3"/>
        <charset val="136"/>
      </rPr>
      <t>會計科目代碼</t>
    </r>
    <phoneticPr fontId="2" type="noConversion"/>
  </si>
  <si>
    <r>
      <rPr>
        <b/>
        <sz val="12"/>
        <rFont val="細明體"/>
        <family val="3"/>
        <charset val="136"/>
      </rPr>
      <t>活動項目</t>
    </r>
    <phoneticPr fontId="2" type="noConversion"/>
  </si>
  <si>
    <r>
      <rPr>
        <b/>
        <sz val="12"/>
        <rFont val="細明體"/>
        <family val="3"/>
        <charset val="136"/>
      </rPr>
      <t>決議金額</t>
    </r>
    <phoneticPr fontId="2" type="noConversion"/>
  </si>
  <si>
    <r>
      <rPr>
        <b/>
        <sz val="12"/>
        <rFont val="細明體"/>
        <family val="3"/>
        <charset val="136"/>
      </rPr>
      <t>實際支出</t>
    </r>
    <phoneticPr fontId="2" type="noConversion"/>
  </si>
  <si>
    <r>
      <rPr>
        <b/>
        <sz val="12"/>
        <rFont val="細明體"/>
        <family val="3"/>
        <charset val="136"/>
      </rPr>
      <t>剩餘金額</t>
    </r>
    <phoneticPr fontId="2" type="noConversion"/>
  </si>
  <si>
    <t>A1</t>
    <phoneticPr fontId="2" type="noConversion"/>
  </si>
  <si>
    <t>105學年度畢業典禮</t>
    <phoneticPr fontId="2" type="noConversion"/>
  </si>
  <si>
    <t>A2</t>
    <phoneticPr fontId="2" type="noConversion"/>
  </si>
  <si>
    <t>學期總成績優良學生獎品(上下學期)</t>
    <phoneticPr fontId="2" type="noConversion"/>
  </si>
  <si>
    <t>A3</t>
    <phoneticPr fontId="2" type="noConversion"/>
  </si>
  <si>
    <t>校內外語文相關競賽活動</t>
    <phoneticPr fontId="2" type="noConversion"/>
  </si>
  <si>
    <t>A4</t>
    <phoneticPr fontId="2" type="noConversion"/>
  </si>
  <si>
    <t>A5</t>
    <phoneticPr fontId="2" type="noConversion"/>
  </si>
  <si>
    <t>科展團隊補助</t>
    <phoneticPr fontId="2" type="noConversion"/>
  </si>
  <si>
    <t>A6</t>
    <phoneticPr fontId="2" type="noConversion"/>
  </si>
  <si>
    <t>A7</t>
    <phoneticPr fontId="2" type="noConversion"/>
  </si>
  <si>
    <t>年度圖書購書及圖書館設備</t>
    <phoneticPr fontId="2" type="noConversion"/>
  </si>
  <si>
    <t>A8</t>
    <phoneticPr fontId="2" type="noConversion"/>
  </si>
  <si>
    <t>校刋(31、32期)</t>
    <phoneticPr fontId="2" type="noConversion"/>
  </si>
  <si>
    <t>英語讀劇</t>
    <phoneticPr fontId="2" type="noConversion"/>
  </si>
  <si>
    <t>A10</t>
    <phoneticPr fontId="2" type="noConversion"/>
  </si>
  <si>
    <t>教師專業社群發展</t>
    <phoneticPr fontId="2" type="noConversion"/>
  </si>
  <si>
    <t>A11</t>
    <phoneticPr fontId="2" type="noConversion"/>
  </si>
  <si>
    <t>春聯揮毫</t>
    <phoneticPr fontId="2" type="noConversion"/>
  </si>
  <si>
    <t>A12</t>
    <phoneticPr fontId="2" type="noConversion"/>
  </si>
  <si>
    <t>書法教學</t>
    <phoneticPr fontId="2" type="noConversion"/>
  </si>
  <si>
    <t>教室布置優秀班級獎勵金</t>
    <phoneticPr fontId="2" type="noConversion"/>
  </si>
  <si>
    <t>雜支</t>
    <phoneticPr fontId="2" type="noConversion"/>
  </si>
  <si>
    <r>
      <rPr>
        <b/>
        <sz val="12"/>
        <rFont val="細明體"/>
        <family val="3"/>
        <charset val="136"/>
      </rPr>
      <t>合</t>
    </r>
    <r>
      <rPr>
        <b/>
        <sz val="12"/>
        <rFont val="Arial"/>
        <family val="2"/>
      </rPr>
      <t xml:space="preserve">                          </t>
    </r>
    <r>
      <rPr>
        <b/>
        <sz val="12"/>
        <rFont val="細明體"/>
        <family val="3"/>
        <charset val="136"/>
      </rPr>
      <t>計</t>
    </r>
    <phoneticPr fontId="2" type="noConversion"/>
  </si>
  <si>
    <r>
      <rPr>
        <b/>
        <sz val="16"/>
        <rFont val="細明體"/>
        <family val="3"/>
        <charset val="136"/>
      </rPr>
      <t>台南市北區文元國小</t>
    </r>
    <r>
      <rPr>
        <b/>
        <sz val="16"/>
        <rFont val="Arial"/>
        <family val="2"/>
      </rPr>
      <t>105</t>
    </r>
    <r>
      <rPr>
        <b/>
        <sz val="16"/>
        <rFont val="細明體"/>
        <family val="3"/>
        <charset val="136"/>
      </rPr>
      <t>學年度學務處預算支出控管表</t>
    </r>
    <phoneticPr fontId="2" type="noConversion"/>
  </si>
  <si>
    <t>B1-1</t>
    <phoneticPr fontId="2" type="noConversion"/>
  </si>
  <si>
    <r>
      <t>105</t>
    </r>
    <r>
      <rPr>
        <sz val="11"/>
        <rFont val="細明體"/>
        <family val="3"/>
        <charset val="136"/>
      </rPr>
      <t>學年度運動會</t>
    </r>
    <phoneticPr fontId="2" type="noConversion"/>
  </si>
  <si>
    <t>1田徑、2射箭、3籃球、4樂樂棒球、5直排輪、6游泳</t>
    <phoneticPr fontId="2" type="noConversion"/>
  </si>
  <si>
    <t>下學期班際競賽
1年級呼拉圈
2年級跳繩
3年級樂樂棒球
4年級800公尺跑
5年級3公里路跑、足球
6年級水上運動會、籃球</t>
    <phoneticPr fontId="2" type="noConversion"/>
  </si>
  <si>
    <t>B1-4</t>
    <phoneticPr fontId="2" type="noConversion"/>
  </si>
  <si>
    <t>鐘點代課教師訓練籃球隊鐘點費</t>
    <phoneticPr fontId="2" type="noConversion"/>
  </si>
  <si>
    <t>B2-1</t>
    <phoneticPr fontId="2" type="noConversion"/>
  </si>
  <si>
    <t>導護志工配備及器具</t>
    <phoneticPr fontId="2" type="noConversion"/>
  </si>
  <si>
    <t>B2-2</t>
    <phoneticPr fontId="2" type="noConversion"/>
  </si>
  <si>
    <t>優良行為學生獎品</t>
    <phoneticPr fontId="2" type="noConversion"/>
  </si>
  <si>
    <t>支援學校幼童軍團
各項活動經費</t>
    <phoneticPr fontId="2" type="noConversion"/>
  </si>
  <si>
    <t>B3-1</t>
    <phoneticPr fontId="2" type="noConversion"/>
  </si>
  <si>
    <r>
      <rPr>
        <sz val="11"/>
        <rFont val="新細明體"/>
        <family val="1"/>
        <charset val="136"/>
      </rPr>
      <t>健康促進及衛教活動</t>
    </r>
    <phoneticPr fontId="2" type="noConversion"/>
  </si>
  <si>
    <t>B3-2</t>
    <phoneticPr fontId="2" type="noConversion"/>
  </si>
  <si>
    <t>廁所清掃經費</t>
    <phoneticPr fontId="2" type="noConversion"/>
  </si>
  <si>
    <t>口腔檢查醫師篩檢費</t>
    <phoneticPr fontId="2" type="noConversion"/>
  </si>
  <si>
    <t>B4</t>
    <phoneticPr fontId="2" type="noConversion"/>
  </si>
  <si>
    <t>六年級戶外教育早餐</t>
    <phoneticPr fontId="2" type="noConversion"/>
  </si>
  <si>
    <t>B5</t>
    <phoneticPr fontId="2" type="noConversion"/>
  </si>
  <si>
    <t>雜支</t>
    <phoneticPr fontId="2" type="noConversion"/>
  </si>
  <si>
    <r>
      <rPr>
        <b/>
        <sz val="16"/>
        <rFont val="細明體"/>
        <family val="3"/>
        <charset val="136"/>
      </rPr>
      <t>台南市北區文元國小</t>
    </r>
    <r>
      <rPr>
        <b/>
        <sz val="16"/>
        <rFont val="Arial"/>
        <family val="2"/>
      </rPr>
      <t>105</t>
    </r>
    <r>
      <rPr>
        <b/>
        <sz val="16"/>
        <rFont val="細明體"/>
        <family val="3"/>
        <charset val="136"/>
      </rPr>
      <t>學年度輔導室預算支出控管表</t>
    </r>
    <phoneticPr fontId="2" type="noConversion"/>
  </si>
  <si>
    <t>會計科目代碼</t>
    <phoneticPr fontId="2" type="noConversion"/>
  </si>
  <si>
    <t>活動項目</t>
    <phoneticPr fontId="2" type="noConversion"/>
  </si>
  <si>
    <t>決議金額</t>
    <phoneticPr fontId="2" type="noConversion"/>
  </si>
  <si>
    <t>實際支出</t>
    <phoneticPr fontId="2" type="noConversion"/>
  </si>
  <si>
    <t>剩餘金額</t>
    <phoneticPr fontId="2" type="noConversion"/>
  </si>
  <si>
    <t>C1</t>
    <phoneticPr fontId="2" type="noConversion"/>
  </si>
  <si>
    <r>
      <rPr>
        <sz val="11"/>
        <rFont val="新細明體"/>
        <family val="1"/>
        <charset val="136"/>
      </rPr>
      <t>志工團團務運作補助</t>
    </r>
    <phoneticPr fontId="2" type="noConversion"/>
  </si>
  <si>
    <t>C2</t>
    <phoneticPr fontId="2" type="noConversion"/>
  </si>
  <si>
    <r>
      <t>106</t>
    </r>
    <r>
      <rPr>
        <sz val="11"/>
        <rFont val="新細明體"/>
        <family val="1"/>
        <charset val="136"/>
      </rPr>
      <t>學年度新生始業輔導活動</t>
    </r>
    <phoneticPr fontId="2" type="noConversion"/>
  </si>
  <si>
    <t>C3</t>
    <phoneticPr fontId="2" type="noConversion"/>
  </si>
  <si>
    <r>
      <rPr>
        <sz val="11"/>
        <rFont val="新細明體"/>
        <family val="1"/>
        <charset val="136"/>
      </rPr>
      <t>推展「友善校園」及「特殊教育」相關系列活動</t>
    </r>
    <phoneticPr fontId="2" type="noConversion"/>
  </si>
  <si>
    <t>C4</t>
    <phoneticPr fontId="2" type="noConversion"/>
  </si>
  <si>
    <r>
      <rPr>
        <sz val="11"/>
        <rFont val="新細明體"/>
        <family val="1"/>
        <charset val="136"/>
      </rPr>
      <t>金雞獎（榮譽制度）</t>
    </r>
    <r>
      <rPr>
        <sz val="11"/>
        <rFont val="Arial"/>
        <family val="2"/>
      </rPr>
      <t xml:space="preserve">                                    </t>
    </r>
    <phoneticPr fontId="2" type="noConversion"/>
  </si>
  <si>
    <r>
      <rPr>
        <b/>
        <sz val="12"/>
        <rFont val="新細明體"/>
        <family val="1"/>
        <charset val="136"/>
      </rPr>
      <t>合</t>
    </r>
    <r>
      <rPr>
        <b/>
        <sz val="12"/>
        <rFont val="Arial"/>
        <family val="2"/>
      </rPr>
      <t xml:space="preserve">                          </t>
    </r>
    <r>
      <rPr>
        <b/>
        <sz val="12"/>
        <rFont val="新細明體"/>
        <family val="1"/>
        <charset val="136"/>
      </rPr>
      <t>計</t>
    </r>
    <phoneticPr fontId="2" type="noConversion"/>
  </si>
  <si>
    <r>
      <rPr>
        <b/>
        <sz val="16"/>
        <rFont val="新細明體"/>
        <family val="1"/>
        <charset val="136"/>
      </rPr>
      <t>台南市北區文元國小</t>
    </r>
    <r>
      <rPr>
        <b/>
        <sz val="16"/>
        <rFont val="Arial"/>
        <family val="2"/>
      </rPr>
      <t>105</t>
    </r>
    <r>
      <rPr>
        <b/>
        <sz val="16"/>
        <rFont val="新細明體"/>
        <family val="1"/>
        <charset val="136"/>
      </rPr>
      <t>學年度總務處預算支出控管表</t>
    </r>
    <phoneticPr fontId="2" type="noConversion"/>
  </si>
  <si>
    <r>
      <rPr>
        <b/>
        <sz val="12"/>
        <rFont val="新細明體"/>
        <family val="1"/>
        <charset val="136"/>
      </rPr>
      <t>會計科目代碼</t>
    </r>
    <phoneticPr fontId="2" type="noConversion"/>
  </si>
  <si>
    <r>
      <rPr>
        <b/>
        <sz val="12"/>
        <rFont val="新細明體"/>
        <family val="1"/>
        <charset val="136"/>
      </rPr>
      <t>活動項目</t>
    </r>
    <phoneticPr fontId="2" type="noConversion"/>
  </si>
  <si>
    <r>
      <rPr>
        <b/>
        <sz val="12"/>
        <rFont val="新細明體"/>
        <family val="1"/>
        <charset val="136"/>
      </rPr>
      <t>決議金額</t>
    </r>
    <phoneticPr fontId="2" type="noConversion"/>
  </si>
  <si>
    <r>
      <rPr>
        <b/>
        <sz val="12"/>
        <rFont val="新細明體"/>
        <family val="1"/>
        <charset val="136"/>
      </rPr>
      <t>實際支出</t>
    </r>
    <phoneticPr fontId="2" type="noConversion"/>
  </si>
  <si>
    <r>
      <rPr>
        <b/>
        <sz val="12"/>
        <rFont val="新細明體"/>
        <family val="1"/>
        <charset val="136"/>
      </rPr>
      <t>剩餘金額</t>
    </r>
    <phoneticPr fontId="2" type="noConversion"/>
  </si>
  <si>
    <t>D1</t>
    <phoneticPr fontId="2" type="noConversion"/>
  </si>
  <si>
    <t>水電修繕臨時工、場地佈置</t>
    <phoneticPr fontId="2" type="noConversion"/>
  </si>
  <si>
    <t>D2</t>
    <phoneticPr fontId="2" type="noConversion"/>
  </si>
  <si>
    <r>
      <rPr>
        <sz val="11"/>
        <rFont val="新細明體"/>
        <family val="1"/>
        <charset val="136"/>
      </rPr>
      <t>值夜</t>
    </r>
    <r>
      <rPr>
        <sz val="11"/>
        <rFont val="Arial"/>
        <family val="2"/>
      </rPr>
      <t>(</t>
    </r>
    <r>
      <rPr>
        <sz val="11"/>
        <rFont val="新細明體"/>
        <family val="1"/>
        <charset val="136"/>
      </rPr>
      <t>駐校</t>
    </r>
    <r>
      <rPr>
        <sz val="11"/>
        <rFont val="Arial"/>
        <family val="2"/>
      </rPr>
      <t>)</t>
    </r>
    <r>
      <rPr>
        <sz val="11"/>
        <rFont val="新細明體"/>
        <family val="1"/>
        <charset val="136"/>
      </rPr>
      <t>警衛值班費用〈每次</t>
    </r>
    <r>
      <rPr>
        <sz val="11"/>
        <rFont val="Arial"/>
        <family val="2"/>
      </rPr>
      <t>400</t>
    </r>
    <r>
      <rPr>
        <sz val="11"/>
        <rFont val="新細明體"/>
        <family val="1"/>
        <charset val="136"/>
      </rPr>
      <t>〉</t>
    </r>
    <phoneticPr fontId="2" type="noConversion"/>
  </si>
  <si>
    <t>D3</t>
    <phoneticPr fontId="2" type="noConversion"/>
  </si>
  <si>
    <r>
      <rPr>
        <sz val="11"/>
        <color indexed="8"/>
        <rFont val="新細明體"/>
        <family val="1"/>
        <charset val="136"/>
      </rPr>
      <t>校園綠化、美化</t>
    </r>
    <phoneticPr fontId="2" type="noConversion"/>
  </si>
  <si>
    <t>D4</t>
    <phoneticPr fontId="2" type="noConversion"/>
  </si>
  <si>
    <r>
      <rPr>
        <sz val="11"/>
        <color indexed="8"/>
        <rFont val="新細明體"/>
        <family val="1"/>
        <charset val="136"/>
      </rPr>
      <t>事務助理外出油費補助</t>
    </r>
    <phoneticPr fontId="2" type="noConversion"/>
  </si>
  <si>
    <t>D5</t>
    <phoneticPr fontId="2" type="noConversion"/>
  </si>
  <si>
    <r>
      <rPr>
        <sz val="11"/>
        <color indexed="8"/>
        <rFont val="新細明體"/>
        <family val="1"/>
        <charset val="136"/>
      </rPr>
      <t>研習及評選會議等經費</t>
    </r>
    <r>
      <rPr>
        <sz val="11"/>
        <color indexed="8"/>
        <rFont val="Arial"/>
        <family val="2"/>
      </rPr>
      <t xml:space="preserve">    </t>
    </r>
    <phoneticPr fontId="2" type="noConversion"/>
  </si>
  <si>
    <t>D6</t>
    <phoneticPr fontId="2" type="noConversion"/>
  </si>
  <si>
    <t>班級設備及校園修繕預備金</t>
    <phoneticPr fontId="2" type="noConversion"/>
  </si>
  <si>
    <t>各班文具費</t>
    <phoneticPr fontId="2" type="noConversion"/>
  </si>
  <si>
    <r>
      <rPr>
        <b/>
        <sz val="16"/>
        <rFont val="細明體"/>
        <family val="3"/>
        <charset val="136"/>
      </rPr>
      <t>台南市北區文元國小</t>
    </r>
    <r>
      <rPr>
        <b/>
        <sz val="16"/>
        <rFont val="Arial"/>
        <family val="2"/>
      </rPr>
      <t>105</t>
    </r>
    <r>
      <rPr>
        <b/>
        <sz val="16"/>
        <rFont val="細明體"/>
        <family val="3"/>
        <charset val="136"/>
      </rPr>
      <t>學年度家長會預算支出控管表</t>
    </r>
    <phoneticPr fontId="2" type="noConversion"/>
  </si>
  <si>
    <t>E1</t>
    <phoneticPr fontId="2" type="noConversion"/>
  </si>
  <si>
    <t>教師節中秋節敬師禮品預算</t>
    <phoneticPr fontId="2" type="noConversion"/>
  </si>
  <si>
    <t>E2</t>
    <phoneticPr fontId="2" type="noConversion"/>
  </si>
  <si>
    <t>當選證書製作預算</t>
    <phoneticPr fontId="2" type="noConversion"/>
  </si>
  <si>
    <t>E3</t>
    <phoneticPr fontId="2" type="noConversion"/>
  </si>
  <si>
    <t>自強活動費預算</t>
    <phoneticPr fontId="2" type="noConversion"/>
  </si>
  <si>
    <t>E4</t>
    <phoneticPr fontId="2" type="noConversion"/>
  </si>
  <si>
    <t>家長會會計補助津貼</t>
    <phoneticPr fontId="2" type="noConversion"/>
  </si>
  <si>
    <t>教職員工服務文元滿8年獎勵金</t>
    <phoneticPr fontId="2" type="noConversion"/>
  </si>
  <si>
    <t>E6</t>
    <phoneticPr fontId="2" type="noConversion"/>
  </si>
  <si>
    <t>家長會行政業務費用</t>
    <phoneticPr fontId="2" type="noConversion"/>
  </si>
  <si>
    <t>E7</t>
    <phoneticPr fontId="2" type="noConversion"/>
  </si>
  <si>
    <t>師生校外比賽獎勵金</t>
    <phoneticPr fontId="2" type="noConversion"/>
  </si>
  <si>
    <t>校長事務費</t>
    <phoneticPr fontId="2" type="noConversion"/>
  </si>
  <si>
    <t xml:space="preserve">  </t>
    <phoneticPr fontId="2" type="noConversion"/>
  </si>
  <si>
    <r>
      <rPr>
        <b/>
        <sz val="16"/>
        <rFont val="新細明體"/>
        <family val="1"/>
        <charset val="136"/>
      </rPr>
      <t>台南市北區文元國小</t>
    </r>
    <r>
      <rPr>
        <b/>
        <sz val="16"/>
        <rFont val="Arial"/>
        <family val="2"/>
      </rPr>
      <t>105</t>
    </r>
    <r>
      <rPr>
        <b/>
        <sz val="16"/>
        <rFont val="新細明體"/>
        <family val="1"/>
        <charset val="136"/>
      </rPr>
      <t>學年度預備金預算支出控管表</t>
    </r>
    <phoneticPr fontId="2" type="noConversion"/>
  </si>
  <si>
    <t>經費項目</t>
    <phoneticPr fontId="2" type="noConversion"/>
  </si>
  <si>
    <t>F</t>
    <phoneticPr fontId="2" type="noConversion"/>
  </si>
  <si>
    <t>預備金</t>
    <phoneticPr fontId="2" type="noConversion"/>
  </si>
  <si>
    <r>
      <rPr>
        <b/>
        <sz val="14"/>
        <rFont val="新細明體"/>
        <family val="1"/>
        <charset val="136"/>
      </rPr>
      <t>台南市北區文元國小</t>
    </r>
    <r>
      <rPr>
        <b/>
        <sz val="14"/>
        <rFont val="Arial"/>
        <family val="2"/>
      </rPr>
      <t>105</t>
    </r>
    <r>
      <rPr>
        <b/>
        <sz val="14"/>
        <rFont val="新細明體"/>
        <family val="1"/>
        <charset val="136"/>
      </rPr>
      <t>學年度﹝</t>
    </r>
    <r>
      <rPr>
        <b/>
        <sz val="14"/>
        <rFont val="Arial"/>
        <family val="2"/>
      </rPr>
      <t>104</t>
    </r>
    <r>
      <rPr>
        <b/>
        <sz val="14"/>
        <rFont val="新細明體"/>
        <family val="1"/>
        <charset val="136"/>
      </rPr>
      <t>學年度結存﹞預算支出控管表</t>
    </r>
    <phoneticPr fontId="2" type="noConversion"/>
  </si>
  <si>
    <t>H</t>
    <phoneticPr fontId="2" type="noConversion"/>
  </si>
  <si>
    <t>104學年度結存</t>
    <phoneticPr fontId="2" type="noConversion"/>
  </si>
  <si>
    <r>
      <t>150(</t>
    </r>
    <r>
      <rPr>
        <sz val="10"/>
        <rFont val="細明體"/>
        <family val="3"/>
        <charset val="136"/>
      </rPr>
      <t>挪入預備金</t>
    </r>
    <r>
      <rPr>
        <sz val="10"/>
        <rFont val="Arial"/>
        <family val="2"/>
      </rPr>
      <t>)</t>
    </r>
    <phoneticPr fontId="2" type="noConversion"/>
  </si>
  <si>
    <r>
      <rPr>
        <b/>
        <sz val="14"/>
        <rFont val="新細明體"/>
        <family val="1"/>
        <charset val="136"/>
      </rPr>
      <t>台南市北區文元國小</t>
    </r>
    <r>
      <rPr>
        <b/>
        <sz val="14"/>
        <rFont val="Arial"/>
        <family val="2"/>
      </rPr>
      <t>105</t>
    </r>
    <r>
      <rPr>
        <b/>
        <sz val="14"/>
        <rFont val="新細明體"/>
        <family val="1"/>
        <charset val="136"/>
      </rPr>
      <t>學年度﹝</t>
    </r>
    <r>
      <rPr>
        <b/>
        <sz val="14"/>
        <rFont val="Arial"/>
        <family val="2"/>
      </rPr>
      <t>104</t>
    </r>
    <r>
      <rPr>
        <b/>
        <sz val="14"/>
        <rFont val="新細明體"/>
        <family val="1"/>
        <charset val="136"/>
      </rPr>
      <t>學年度應付款項﹞預算支出控管表</t>
    </r>
    <phoneticPr fontId="2" type="noConversion"/>
  </si>
  <si>
    <t>I</t>
    <phoneticPr fontId="2" type="noConversion"/>
  </si>
  <si>
    <t>104學年度應付款項</t>
    <phoneticPr fontId="2" type="noConversion"/>
  </si>
  <si>
    <t>台南市北區文元國小105學年度家長會費控管基金</t>
    <phoneticPr fontId="2" type="noConversion"/>
  </si>
  <si>
    <t>捐款年度</t>
    <phoneticPr fontId="2" type="noConversion"/>
  </si>
  <si>
    <t>收          入</t>
    <phoneticPr fontId="2" type="noConversion"/>
  </si>
  <si>
    <t>金    額</t>
    <phoneticPr fontId="2" type="noConversion"/>
  </si>
  <si>
    <t>結餘金額</t>
    <phoneticPr fontId="2" type="noConversion"/>
  </si>
  <si>
    <t>備    註</t>
    <phoneticPr fontId="2" type="noConversion"/>
  </si>
  <si>
    <t>合                  計</t>
    <phoneticPr fontId="2" type="noConversion"/>
  </si>
  <si>
    <t>99學年度</t>
    <phoneticPr fontId="2" type="noConversion"/>
  </si>
  <si>
    <t>歷屆結存</t>
    <phoneticPr fontId="2" type="noConversion"/>
  </si>
  <si>
    <t>(轉入定存)</t>
    <phoneticPr fontId="2" type="noConversion"/>
  </si>
  <si>
    <t>105學年度</t>
    <phoneticPr fontId="2" type="noConversion"/>
  </si>
  <si>
    <t>陳建岑副會長捐助五年一班經費</t>
    <phoneticPr fontId="2" type="noConversion"/>
  </si>
  <si>
    <t>康珀菖家長代表、陳建霖、張明翔、徐宗德、張文禎先生捐助三年十一班投影機費用</t>
    <phoneticPr fontId="2" type="noConversion"/>
  </si>
  <si>
    <t>康珀菖家長代表3000元、陳建霖；徐宗德先生各3000元、張明雄先生2000元、張文禎先生4000元</t>
    <phoneticPr fontId="2" type="noConversion"/>
  </si>
  <si>
    <t>劉麗滿會長捐助管弦樂團福安宮演出費用</t>
    <phoneticPr fontId="2" type="noConversion"/>
  </si>
  <si>
    <t>歲末聯誼餐會</t>
    <phoneticPr fontId="2" type="noConversion"/>
  </si>
  <si>
    <t>收入明細紀錄於歲末聯誼餐會工作表</t>
    <phoneticPr fontId="2" type="noConversion"/>
  </si>
  <si>
    <t>期末感恩餐會</t>
    <phoneticPr fontId="2" type="noConversion"/>
  </si>
  <si>
    <t>收入明細紀錄於期末感恩餐會工作表</t>
    <phoneticPr fontId="2" type="noConversion"/>
  </si>
  <si>
    <t>劉麗滿會長捐助家長會背心費用</t>
    <phoneticPr fontId="2" type="noConversion"/>
  </si>
  <si>
    <t>運動會</t>
    <phoneticPr fontId="2" type="noConversion"/>
  </si>
  <si>
    <t>收入明細紀錄於運動會工作表</t>
    <phoneticPr fontId="2" type="noConversion"/>
  </si>
  <si>
    <t>常春藤診所捐助管樂團比賽基金</t>
    <phoneticPr fontId="2" type="noConversion"/>
  </si>
  <si>
    <t>常春藤診所捐助弦樂團比賽基金</t>
    <phoneticPr fontId="2" type="noConversion"/>
  </si>
  <si>
    <t>常春藤診所捐助合唱團比賽基金</t>
    <phoneticPr fontId="2" type="noConversion"/>
  </si>
  <si>
    <t>劉麗滿會長捐助105學年度家長會會長佈達典禮暨第一次常委會議餐費</t>
    <phoneticPr fontId="2" type="noConversion"/>
  </si>
  <si>
    <t>劉麗滿會長捐助獅子有愛視力第一視力篩檢暨視力保健宣導活動經費</t>
    <phoneticPr fontId="2" type="noConversion"/>
  </si>
  <si>
    <t>家長會第三次常委會議餐費</t>
  </si>
  <si>
    <t>穿越時空音樂會</t>
    <phoneticPr fontId="2" type="noConversion"/>
  </si>
  <si>
    <t>收入明細紀錄於穿越時空音樂會工作表</t>
    <phoneticPr fontId="2" type="noConversion"/>
  </si>
  <si>
    <t>遊戲器材區工程履約保證金</t>
    <phoneticPr fontId="2" type="noConversion"/>
  </si>
  <si>
    <t>畢業典禮</t>
    <phoneticPr fontId="2" type="noConversion"/>
  </si>
  <si>
    <t>收入明細紀錄於畢業典禮工作表</t>
    <phoneticPr fontId="2" type="noConversion"/>
  </si>
  <si>
    <t>專案控管</t>
    <phoneticPr fontId="2" type="noConversion"/>
  </si>
  <si>
    <t>晨康基金</t>
    <phoneticPr fontId="2" type="noConversion"/>
  </si>
  <si>
    <t>收入明細紀錄於晨康工作表</t>
    <phoneticPr fontId="2" type="noConversion"/>
  </si>
  <si>
    <t>文中56空地維護費</t>
    <phoneticPr fontId="2" type="noConversion"/>
  </si>
  <si>
    <t>收入明細紀錄於文中56空地維護工作表</t>
    <phoneticPr fontId="2" type="noConversion"/>
  </si>
  <si>
    <t>體育團隊基金</t>
    <phoneticPr fontId="2" type="noConversion"/>
  </si>
  <si>
    <t>收入明細紀錄於體育團隊基金工作表</t>
    <phoneticPr fontId="2" type="noConversion"/>
  </si>
  <si>
    <t>獎助學金</t>
    <phoneticPr fontId="2" type="noConversion"/>
  </si>
  <si>
    <t>收入明細紀錄於獎助學金工作表</t>
    <phoneticPr fontId="2" type="noConversion"/>
  </si>
  <si>
    <t>音樂社團演出基金</t>
    <phoneticPr fontId="2" type="noConversion"/>
  </si>
  <si>
    <t>收入明細紀錄於音樂社團演出基金工作表</t>
    <phoneticPr fontId="2" type="noConversion"/>
  </si>
  <si>
    <t>105學年度期末感恩餐會</t>
    <phoneticPr fontId="2" type="noConversion"/>
  </si>
  <si>
    <t>管弦樂團基金</t>
    <phoneticPr fontId="2" type="noConversion"/>
  </si>
  <si>
    <t>收入明細紀錄於管弦樂團基金工作表</t>
    <phoneticPr fontId="2" type="noConversion"/>
  </si>
  <si>
    <t>鍾文政榮譽會長校務推動基金</t>
    <phoneticPr fontId="2" type="noConversion"/>
  </si>
  <si>
    <t>校園維護及設備改善基金</t>
    <phoneticPr fontId="2" type="noConversion"/>
  </si>
  <si>
    <t>二手物義賣費用</t>
    <phoneticPr fontId="2" type="noConversion"/>
  </si>
  <si>
    <t>遊戲器材區工程保固金</t>
    <phoneticPr fontId="2" type="noConversion"/>
  </si>
  <si>
    <t>106年2月23日至109年2月22日保固3年，保固期滿後一個月內退還廠商</t>
    <phoneticPr fontId="2" type="noConversion"/>
  </si>
  <si>
    <t>台南市北區文元國小學各處室借支清單</t>
    <phoneticPr fontId="2" type="noConversion"/>
  </si>
  <si>
    <t>日期</t>
    <phoneticPr fontId="2" type="noConversion"/>
  </si>
  <si>
    <r>
      <rPr>
        <b/>
        <sz val="12"/>
        <rFont val="細明體"/>
        <family val="3"/>
        <charset val="136"/>
      </rPr>
      <t>憑號</t>
    </r>
    <phoneticPr fontId="2" type="noConversion"/>
  </si>
  <si>
    <r>
      <rPr>
        <b/>
        <sz val="12"/>
        <rFont val="細明體"/>
        <family val="3"/>
        <charset val="136"/>
      </rPr>
      <t>用途說明</t>
    </r>
    <phoneticPr fontId="2" type="noConversion"/>
  </si>
  <si>
    <r>
      <rPr>
        <b/>
        <sz val="12"/>
        <rFont val="細明體"/>
        <family val="3"/>
        <charset val="136"/>
      </rPr>
      <t>借支</t>
    </r>
    <phoneticPr fontId="2" type="noConversion"/>
  </si>
  <si>
    <t>還款</t>
    <phoneticPr fontId="2" type="noConversion"/>
  </si>
  <si>
    <r>
      <rPr>
        <b/>
        <sz val="12"/>
        <rFont val="細明體"/>
        <family val="3"/>
        <charset val="136"/>
      </rPr>
      <t>處室</t>
    </r>
    <phoneticPr fontId="2" type="noConversion"/>
  </si>
  <si>
    <r>
      <rPr>
        <b/>
        <sz val="12"/>
        <rFont val="新細明體"/>
        <family val="1"/>
        <charset val="136"/>
      </rPr>
      <t>還款說明</t>
    </r>
    <phoneticPr fontId="2" type="noConversion"/>
  </si>
  <si>
    <r>
      <rPr>
        <sz val="12"/>
        <color indexed="8"/>
        <rFont val="細明體"/>
        <family val="3"/>
        <charset val="136"/>
      </rPr>
      <t>合</t>
    </r>
    <r>
      <rPr>
        <sz val="12"/>
        <color indexed="8"/>
        <rFont val="Arial"/>
        <family val="2"/>
      </rPr>
      <t xml:space="preserve">                                         </t>
    </r>
    <r>
      <rPr>
        <sz val="12"/>
        <color indexed="8"/>
        <rFont val="細明體"/>
        <family val="3"/>
        <charset val="136"/>
      </rPr>
      <t>計</t>
    </r>
    <phoneticPr fontId="2" type="noConversion"/>
  </si>
  <si>
    <t>幼兒園預借105年度幼兒園學童營養品補助經費</t>
    <phoneticPr fontId="2" type="noConversion"/>
  </si>
  <si>
    <t>教務處</t>
    <phoneticPr fontId="2" type="noConversion"/>
  </si>
  <si>
    <t>憑證編號17、196</t>
    <phoneticPr fontId="2" type="noConversion"/>
  </si>
  <si>
    <t>預借動支本校承辦本市105學年度市立國民小學暨幼兒園教師聯合甄選費用</t>
    <phoneticPr fontId="2" type="noConversion"/>
  </si>
  <si>
    <t>憑證編號186</t>
    <phoneticPr fontId="2" type="noConversion"/>
  </si>
  <si>
    <t>支付105年度寒暑假經濟弱勢學生午餐補助</t>
    <phoneticPr fontId="2" type="noConversion"/>
  </si>
  <si>
    <t>學務處</t>
    <phoneticPr fontId="2" type="noConversion"/>
  </si>
  <si>
    <t>憑證編號122</t>
    <phoneticPr fontId="2" type="noConversion"/>
  </si>
  <si>
    <t>105年菊島盃全國少棒錦標賽住宿誤餐交通費</t>
    <phoneticPr fontId="2" type="noConversion"/>
  </si>
  <si>
    <t>憑證編號267</t>
    <phoneticPr fontId="2" type="noConversion"/>
  </si>
  <si>
    <t>預借運動會各項競賽器材採購</t>
    <phoneticPr fontId="2" type="noConversion"/>
  </si>
  <si>
    <t>憑證編號221</t>
    <phoneticPr fontId="2" type="noConversion"/>
  </si>
  <si>
    <t>105學年度第一學期學生團體保險費補助申請預借現金給保險公司</t>
    <phoneticPr fontId="2" type="noConversion"/>
  </si>
  <si>
    <t>憑證編號241</t>
    <phoneticPr fontId="2" type="noConversion"/>
  </si>
  <si>
    <t>支付106年度寒假經濟弱勢學生午餐補助</t>
    <phoneticPr fontId="2" type="noConversion"/>
  </si>
  <si>
    <t>憑證編號</t>
    <phoneticPr fontId="2" type="noConversion"/>
  </si>
  <si>
    <t>幼兒園預借106年度幼兒園學童營養品補助經費</t>
    <phoneticPr fontId="2" type="noConversion"/>
  </si>
  <si>
    <t>憑證編號282</t>
    <phoneticPr fontId="2" type="noConversion"/>
  </si>
  <si>
    <t>支付106年市府委託辦理答嘴鼓比賽活動費用</t>
    <phoneticPr fontId="2" type="noConversion"/>
  </si>
  <si>
    <t>預支經費辦理105學年度四大音樂社團音樂會</t>
    <phoneticPr fontId="2" type="noConversion"/>
  </si>
  <si>
    <t>借支臺南市北區文元國小家長會暨教職員106年親師旅遊訂金</t>
    <phoneticPr fontId="2" type="noConversion"/>
  </si>
  <si>
    <t>輔導室</t>
    <phoneticPr fontId="2" type="noConversion"/>
  </si>
  <si>
    <r>
      <t>（</t>
    </r>
    <r>
      <rPr>
        <sz val="12"/>
        <color indexed="8"/>
        <rFont val="Arial"/>
        <family val="2"/>
      </rPr>
      <t>4</t>
    </r>
    <r>
      <rPr>
        <sz val="12"/>
        <color indexed="8"/>
        <rFont val="細明體"/>
        <family val="3"/>
        <charset val="136"/>
      </rPr>
      <t xml:space="preserve">）如以公司行號或未屬名捐款人姓名轉帳者，為核對贊助者，惠請來電通知（徐欣薇主任手機：
</t>
    </r>
    <r>
      <rPr>
        <sz val="12"/>
        <color indexed="8"/>
        <rFont val="Arial"/>
        <family val="2"/>
      </rPr>
      <t xml:space="preserve">          0936982967</t>
    </r>
    <r>
      <rPr>
        <sz val="12"/>
        <color indexed="8"/>
        <rFont val="細明體"/>
        <family val="3"/>
        <charset val="136"/>
      </rPr>
      <t>），進行確認；確認後會將「收據」於一週內以「掛號信件」送達或由學生帶回。</t>
    </r>
    <phoneticPr fontId="2" type="noConversion"/>
  </si>
  <si>
    <t xml:space="preserve">                                                                                                                                                                                                                                                                                                                                                                                                                                                                              </t>
    <phoneticPr fontId="2" type="noConversion"/>
  </si>
  <si>
    <t>D8</t>
    <phoneticPr fontId="2" type="noConversion"/>
  </si>
  <si>
    <t>慰勞學校同仁整理頂樓水族箱、稻米實驗土壤容器等積水器具飲料</t>
    <phoneticPr fontId="2" type="noConversion"/>
  </si>
  <si>
    <t>控管</t>
    <phoneticPr fontId="2" type="noConversion"/>
  </si>
  <si>
    <t>劉麗滿會長捐助獅子有愛視力第一視力篩檢暨視力保健宣導活動經費</t>
    <phoneticPr fontId="2" type="noConversion"/>
  </si>
  <si>
    <t>支付獅子有愛視力第一視力篩檢暨視力保健宣導活動費用</t>
    <phoneticPr fontId="2" type="noConversion"/>
  </si>
  <si>
    <t>借支</t>
    <phoneticPr fontId="2" type="noConversion"/>
  </si>
  <si>
    <t>A14</t>
    <phoneticPr fontId="2" type="noConversion"/>
  </si>
  <si>
    <t>105學年度第2學期二年級常期代理老師甄選工作茶水費﹝含試教委員、口試委員、工作人員等﹞甄選日期：3/1</t>
    <phoneticPr fontId="2" type="noConversion"/>
  </si>
  <si>
    <t>臺南市105學年度全國學生美術比賽獎勵金</t>
    <phoneticPr fontId="2" type="noConversion"/>
  </si>
  <si>
    <t>B2-3</t>
    <phoneticPr fontId="2" type="noConversion"/>
  </si>
  <si>
    <t>106年三五童軍節租借腳踏車及安全帽費用</t>
    <phoneticPr fontId="2" type="noConversion"/>
  </si>
  <si>
    <t>C3</t>
    <phoneticPr fontId="2" type="noConversion"/>
  </si>
  <si>
    <t>106年度教師輔導知能研習外聘講師鐘點費</t>
    <phoneticPr fontId="2" type="noConversion"/>
  </si>
  <si>
    <t>106年度教師輔導知能研習外聘講師交通費</t>
    <phoneticPr fontId="2" type="noConversion"/>
  </si>
  <si>
    <t>106.2月晨康早餐餐費</t>
    <phoneticPr fontId="2" type="noConversion"/>
  </si>
  <si>
    <t>遊戲器材區工程費用</t>
    <phoneticPr fontId="2" type="noConversion"/>
  </si>
  <si>
    <t>D2</t>
    <phoneticPr fontId="2" type="noConversion"/>
  </si>
  <si>
    <t>兩位警衛國定假日上班執勤費用﹝2月份﹞</t>
    <phoneticPr fontId="2" type="noConversion"/>
  </si>
  <si>
    <t>105學年度第三次常委會議手冊印製</t>
    <phoneticPr fontId="2" type="noConversion"/>
  </si>
  <si>
    <t>106年三五童軍節租借遊覽車費用</t>
    <phoneticPr fontId="2" type="noConversion"/>
  </si>
  <si>
    <t>劉麗滿會長捐助家長會第三次常委會議餐費</t>
    <phoneticPr fontId="2" type="noConversion"/>
  </si>
  <si>
    <t>支付捐助家長會第三次常委會議餐費</t>
    <phoneticPr fontId="2" type="noConversion"/>
  </si>
  <si>
    <t>106年1、2月鐘點代課老師訓練籃球隊加班津貼</t>
    <phoneticPr fontId="2" type="noConversion"/>
  </si>
  <si>
    <t>C4</t>
    <phoneticPr fontId="2" type="noConversion"/>
  </si>
  <si>
    <t>2月份金雞獎獎狀及相片</t>
    <phoneticPr fontId="2" type="noConversion"/>
  </si>
  <si>
    <t>D6</t>
    <phoneticPr fontId="2" type="noConversion"/>
  </si>
  <si>
    <t>3樓、4樓電腦教室冷氣清洗維修保養</t>
    <phoneticPr fontId="2" type="noConversion"/>
  </si>
  <si>
    <t>六年級戶外教育早餐費用</t>
  </si>
  <si>
    <t>A6</t>
    <phoneticPr fontId="2" type="noConversion"/>
  </si>
  <si>
    <t>105學年度下學期閱讀精進教學講師鐘點費</t>
    <phoneticPr fontId="2" type="noConversion"/>
  </si>
  <si>
    <t>105學年度下學期閱讀精進教學講師交通費</t>
    <phoneticPr fontId="2" type="noConversion"/>
  </si>
  <si>
    <t>B3-2</t>
    <phoneticPr fontId="2" type="noConversion"/>
  </si>
  <si>
    <t>106年3月份廁所外包經費</t>
    <phoneticPr fontId="2" type="noConversion"/>
  </si>
  <si>
    <t>B1-2</t>
    <phoneticPr fontId="2" type="noConversion"/>
  </si>
  <si>
    <t>參加106年台南市國小田徑錦標賽車馬費</t>
    <phoneticPr fontId="2" type="noConversion"/>
  </si>
  <si>
    <t>106年台南市國小田徑錦標賽誤餐費</t>
    <phoneticPr fontId="2" type="noConversion"/>
  </si>
  <si>
    <t>105學年度普及化樂樂棒球錦標賽誤餐費</t>
    <phoneticPr fontId="2" type="noConversion"/>
  </si>
  <si>
    <t>參加106年台南市國小籃球隊抗賽車馬費</t>
    <phoneticPr fontId="2" type="noConversion"/>
  </si>
  <si>
    <t>106年台南市國小籃球隊抗賽誤餐費</t>
    <phoneticPr fontId="2" type="noConversion"/>
  </si>
  <si>
    <t>D4</t>
    <phoneticPr fontId="2" type="noConversion"/>
  </si>
  <si>
    <t>106年1-3月外送公文補貼油資</t>
    <phoneticPr fontId="2" type="noConversion"/>
  </si>
  <si>
    <t>106年1-3月外出採購補貼油資</t>
    <phoneticPr fontId="2" type="noConversion"/>
  </si>
  <si>
    <t>E8</t>
    <phoneticPr fontId="2" type="noConversion"/>
  </si>
  <si>
    <t>教評會及主管會議、同仁開會、教保輔導團開會、教育局長官及校內主任開會、家長會會長總幹事等補拍團體照、跑道工程驗收、國際獅子會蒞臨辦理視力保健活動飲料；弦樂團參加三校聯合音樂會用餐盒</t>
  </si>
  <si>
    <t>D7</t>
    <phoneticPr fontId="2" type="noConversion"/>
  </si>
  <si>
    <t>105學年度第一學期全校各班文具費用﹝老師自行購買﹞</t>
    <phoneticPr fontId="2" type="noConversion"/>
  </si>
  <si>
    <t>D7</t>
    <phoneticPr fontId="2" type="noConversion"/>
  </si>
  <si>
    <t>105學年度第一學期全校各班文具費用﹝進大﹞</t>
    <phoneticPr fontId="2" type="noConversion"/>
  </si>
  <si>
    <t>105年度教育優先區親職教育活動之親職講座外聘講師交通費</t>
    <phoneticPr fontId="2" type="noConversion"/>
  </si>
  <si>
    <t>陳建岑副會長捐助合唱團基金</t>
    <phoneticPr fontId="2" type="noConversion"/>
  </si>
  <si>
    <t>105學年度下學期書法教學水寫紙與毛筆費用</t>
    <phoneticPr fontId="2" type="noConversion"/>
  </si>
  <si>
    <t>105學年度教師專業社群發展-羽文羽武社群費用</t>
    <phoneticPr fontId="2" type="noConversion"/>
  </si>
  <si>
    <t>A7</t>
    <phoneticPr fontId="2" type="noConversion"/>
  </si>
  <si>
    <t>圖書館書籍光碟拷貝備份用燒錄機</t>
    <phoneticPr fontId="2" type="noConversion"/>
  </si>
  <si>
    <t>106年3月份夜班警衛值勤薪資</t>
    <phoneticPr fontId="2" type="noConversion"/>
  </si>
  <si>
    <t>D1</t>
    <phoneticPr fontId="2" type="noConversion"/>
  </si>
  <si>
    <t>106年3月支援校園修繕</t>
    <phoneticPr fontId="2" type="noConversion"/>
  </si>
  <si>
    <t>下學期第二次團集會講師費、材料費及茶水費﹝幼童軍﹞</t>
    <phoneticPr fontId="2" type="noConversion"/>
  </si>
  <si>
    <t>幼童軍第三次團集會用器材</t>
    <phoneticPr fontId="2" type="noConversion"/>
  </si>
  <si>
    <t>幼童軍晉級考驗用毽子</t>
    <phoneticPr fontId="2" type="noConversion"/>
  </si>
  <si>
    <t>105學年度教師專業社群發展-舞韻社群費用</t>
    <phoneticPr fontId="2" type="noConversion"/>
  </si>
  <si>
    <t>遊戲器材區工程已完工驗收通過，退還履約保證金30000元</t>
    <phoneticPr fontId="2" type="noConversion"/>
  </si>
  <si>
    <t>遊戲器材區工程已完工驗收通過，收取保固金10000元</t>
    <phoneticPr fontId="2" type="noConversion"/>
  </si>
  <si>
    <t>105學年度第二學期花圈費用</t>
    <phoneticPr fontId="2" type="noConversion"/>
  </si>
  <si>
    <t>F</t>
    <phoneticPr fontId="2" type="noConversion"/>
  </si>
  <si>
    <t>105學年度第二學期蘭花盆栽、花圈費用</t>
    <phoneticPr fontId="2" type="noConversion"/>
  </si>
  <si>
    <t>A3</t>
    <phoneticPr fontId="2" type="noConversion"/>
  </si>
  <si>
    <t>105學年度校內語文競賽前六名選手獎勵禮券</t>
    <phoneticPr fontId="2" type="noConversion"/>
  </si>
  <si>
    <t>合唱團參加105年學年度臺南市學生音樂比賽暨師生鄉土歌謠比賽伴奏費用</t>
    <phoneticPr fontId="2" type="noConversion"/>
  </si>
  <si>
    <t>合唱團參加105年學年度全國學生音樂比賽同聲合唱伴奏費用</t>
    <phoneticPr fontId="2" type="noConversion"/>
  </si>
  <si>
    <t>弦樂團參加105學年度全國學生音樂比賽弦樂合奏比賽﹝成績：特優﹞獎勵金</t>
    <phoneticPr fontId="2" type="noConversion"/>
  </si>
  <si>
    <t>管樂團參加105學年度全國學生音樂比賽管樂合奏比賽﹝成績：優等﹞獎勵金</t>
    <phoneticPr fontId="2" type="noConversion"/>
  </si>
  <si>
    <t>管弦樂團參加105學年度全國學生音樂比賽管弦樂合奏比賽﹝成績：優等﹞獎勵金</t>
    <phoneticPr fontId="2" type="noConversion"/>
  </si>
  <si>
    <t>合唱團參加105年學年度全國學生音樂比賽同聲合唱比賽﹝成績：優等﹞獎勵金</t>
    <phoneticPr fontId="2" type="noConversion"/>
  </si>
  <si>
    <t>兩位警衛國定假日上班執勤費用﹝4月份﹞</t>
    <phoneticPr fontId="2" type="noConversion"/>
  </si>
  <si>
    <t>陳建岑副會長捐助合唱團基金</t>
  </si>
  <si>
    <t>106.3月晨康早餐餐費</t>
    <phoneticPr fontId="2" type="noConversion"/>
  </si>
  <si>
    <t>B1-3</t>
    <phoneticPr fontId="2" type="noConversion"/>
  </si>
  <si>
    <t>106年4月7日路跑活動餐盒費用</t>
  </si>
  <si>
    <t>A4</t>
    <phoneticPr fontId="2" type="noConversion"/>
  </si>
  <si>
    <t>參與「105學年度教師專業發展評鑑計畫」之教師共讀書籍費用</t>
    <phoneticPr fontId="2" type="noConversion"/>
  </si>
  <si>
    <t>樂閎樂器有限公司捐助穿越時空音樂會</t>
    <phoneticPr fontId="2" type="noConversion"/>
  </si>
  <si>
    <t>E8</t>
    <phoneticPr fontId="2" type="noConversion"/>
  </si>
  <si>
    <t>招待家長會幹部核章及參加兒童節表揚大會；跑道落成剪綵貴賓飲料。感謝陳怡真老師擔任合唱團伴奏致贈禮券</t>
  </si>
  <si>
    <t>3月份金雞獎獎狀及相片</t>
    <phoneticPr fontId="2" type="noConversion"/>
  </si>
  <si>
    <t>106年度市長盃語文競賽國小學生A3組英語朗讀項目榮獲第二名獎勵金</t>
    <phoneticPr fontId="2" type="noConversion"/>
  </si>
  <si>
    <t>弦樂團後援會捐助弦樂團購買樂器費用</t>
  </si>
  <si>
    <t>106年5月6日穿越時空音樂會捐款收入</t>
  </si>
  <si>
    <t>購置彙整儲存105學年度校內外語文競賽相關資料、文件、成果、影片之硬碟</t>
    <phoneticPr fontId="2" type="noConversion"/>
  </si>
  <si>
    <t>購置105學年度語文競賽使用50格宣紙1刀</t>
    <phoneticPr fontId="2" type="noConversion"/>
  </si>
  <si>
    <t>105學年度校內語文競賽前六名獎勵禮券﹝補買1張﹞</t>
    <phoneticPr fontId="2" type="noConversion"/>
  </si>
  <si>
    <t>陳建岑副會長捐贈1000元給五年1 班購置班級圖書</t>
    <phoneticPr fontId="2" type="noConversion"/>
  </si>
  <si>
    <t>B3-1</t>
    <phoneticPr fontId="2" type="noConversion"/>
  </si>
  <si>
    <t>製作4面禁菸告示牌張貼於校園做禁菸宣導</t>
    <phoneticPr fontId="2" type="noConversion"/>
  </si>
  <si>
    <t>106年4月份廁所外包經費</t>
    <phoneticPr fontId="2" type="noConversion"/>
  </si>
  <si>
    <t>五年級路跑賽男女生前10名小'獎盃及團體前六名獎盃</t>
    <phoneticPr fontId="2" type="noConversion"/>
  </si>
  <si>
    <t>五年級路跑賽2、3名獎品美津濃球鞋4雙（男女各兩雙）</t>
    <phoneticPr fontId="2" type="noConversion"/>
  </si>
  <si>
    <t>五年級路跑賽志工及警察人員茶水費</t>
    <phoneticPr fontId="2" type="noConversion"/>
  </si>
  <si>
    <t>五年級路跑賽男女生前五十名學生獎品兌換券﹝270張，每張10元﹞</t>
    <phoneticPr fontId="2" type="noConversion"/>
  </si>
  <si>
    <t>五年級路跑賽參賽學生用杯水</t>
    <phoneticPr fontId="2" type="noConversion"/>
  </si>
  <si>
    <t>二年級體育競賽各班參加獎﹝每班30包，每包10元；共14*30=420包﹞</t>
    <phoneticPr fontId="2" type="noConversion"/>
  </si>
  <si>
    <t>106年5月6日穿越時空音樂會邀請卡郵資</t>
  </si>
  <si>
    <t>劉麗滿會長捐助畢業典禮﹝家長會長獎書包﹞</t>
    <phoneticPr fontId="2" type="noConversion"/>
  </si>
  <si>
    <t>支付家長會長獎書包費用</t>
    <phoneticPr fontId="2" type="noConversion"/>
  </si>
  <si>
    <t>106年4月份夜班警衛值勤薪資</t>
    <phoneticPr fontId="2" type="noConversion"/>
  </si>
  <si>
    <t>106年4月支援校園修繕</t>
    <phoneticPr fontId="2" type="noConversion"/>
  </si>
  <si>
    <t>B3-3</t>
    <phoneticPr fontId="2" type="noConversion"/>
  </si>
  <si>
    <t>口腔檢查醫師篩檢費﹝翁熙政﹞</t>
    <phoneticPr fontId="2" type="noConversion"/>
  </si>
  <si>
    <t>口腔檢查醫師篩檢費﹝李鈺雯﹞</t>
    <phoneticPr fontId="2" type="noConversion"/>
  </si>
  <si>
    <t>口腔檢查醫師篩檢費﹝林致平﹞</t>
    <phoneticPr fontId="2" type="noConversion"/>
  </si>
  <si>
    <t>口腔檢查醫師篩檢費﹝林德隆﹞</t>
    <phoneticPr fontId="2" type="noConversion"/>
  </si>
  <si>
    <t>口腔檢查醫師篩檢費﹝曾樂琴﹞</t>
    <phoneticPr fontId="2" type="noConversion"/>
  </si>
  <si>
    <t>文元社區發展協會母親節聯歡活動摸彩飲</t>
    <phoneticPr fontId="2" type="noConversion"/>
  </si>
  <si>
    <t>E4</t>
    <phoneticPr fontId="2" type="noConversion"/>
  </si>
  <si>
    <t>106年3-4月家長會會計補助津貼</t>
    <phoneticPr fontId="2" type="noConversion"/>
  </si>
  <si>
    <t>106學年度新生登記工作人員茶水費、餐費﹝工作時間：4/21、4/22共13位工作人員﹞</t>
    <phoneticPr fontId="2" type="noConversion"/>
  </si>
  <si>
    <t>生命教育感恩活動材料費用</t>
    <phoneticPr fontId="2" type="noConversion"/>
  </si>
  <si>
    <t>106.4月晨康早餐餐費</t>
    <phoneticPr fontId="2" type="noConversion"/>
  </si>
  <si>
    <t>總務處</t>
    <phoneticPr fontId="2" type="noConversion"/>
  </si>
  <si>
    <t>家長會</t>
    <phoneticPr fontId="2" type="noConversion"/>
  </si>
  <si>
    <t>校長室</t>
    <phoneticPr fontId="2" type="noConversion"/>
  </si>
  <si>
    <t>學務處</t>
    <phoneticPr fontId="2" type="noConversion"/>
  </si>
  <si>
    <t>教務處</t>
    <phoneticPr fontId="2" type="noConversion"/>
  </si>
  <si>
    <t>學務處</t>
    <phoneticPr fontId="2" type="noConversion"/>
  </si>
  <si>
    <t>總務處</t>
    <phoneticPr fontId="2" type="noConversion"/>
  </si>
  <si>
    <t>家長會</t>
    <phoneticPr fontId="2" type="noConversion"/>
  </si>
  <si>
    <t>輔導室</t>
    <phoneticPr fontId="2" type="noConversion"/>
  </si>
  <si>
    <t>台南市北區文元國小105學年度家長會費基金預算收支審核表至106年5月9日止</t>
    <phoneticPr fontId="2" type="noConversion"/>
  </si>
  <si>
    <t>宋俊明榮譽會長捐助志工團經費</t>
    <phoneticPr fontId="2" type="noConversion"/>
  </si>
  <si>
    <r>
      <t>劉麗滿會長捐助</t>
    </r>
    <r>
      <rPr>
        <sz val="10"/>
        <rFont val="新細明體"/>
        <family val="1"/>
        <charset val="136"/>
      </rPr>
      <t>志工團經費</t>
    </r>
    <phoneticPr fontId="2" type="noConversion"/>
  </si>
  <si>
    <r>
      <t>常春藤診所捐助</t>
    </r>
    <r>
      <rPr>
        <sz val="10"/>
        <rFont val="新細明體"/>
        <family val="1"/>
        <charset val="136"/>
      </rPr>
      <t>綠化隊餐費</t>
    </r>
    <phoneticPr fontId="2" type="noConversion"/>
  </si>
  <si>
    <r>
      <t>劉麗滿會長捐助</t>
    </r>
    <r>
      <rPr>
        <sz val="10"/>
        <rFont val="新細明體"/>
        <family val="1"/>
        <charset val="136"/>
      </rPr>
      <t>弦樂團基金</t>
    </r>
    <phoneticPr fontId="2" type="noConversion"/>
  </si>
  <si>
    <r>
      <t>劉麗滿會長捐助</t>
    </r>
    <r>
      <rPr>
        <sz val="10"/>
        <rFont val="新細明體"/>
        <family val="1"/>
        <charset val="136"/>
      </rPr>
      <t>管樂團基金</t>
    </r>
    <phoneticPr fontId="2" type="noConversion"/>
  </si>
  <si>
    <t>弦樂團後援會捐助弦樂團購買樂器費用</t>
    <phoneticPr fontId="2" type="noConversion"/>
  </si>
  <si>
    <t>紅外線攝影機設置8台</t>
    <phoneticPr fontId="2" type="noConversion"/>
  </si>
  <si>
    <t>支105學年度五年級戶外教育隨行人元費用﹝教育局補助後，不足額部分﹞共17人</t>
    <phoneticPr fontId="2" type="noConversion"/>
  </si>
  <si>
    <t>附件一</t>
    <phoneticPr fontId="1" type="noConversion"/>
  </si>
</sst>
</file>

<file path=xl/styles.xml><?xml version="1.0" encoding="utf-8"?>
<styleSheet xmlns="http://schemas.openxmlformats.org/spreadsheetml/2006/main">
  <numFmts count="8">
    <numFmt numFmtId="41" formatCode="_-* #,##0_-;\-* #,##0_-;_-* &quot;-&quot;_-;_-@_-"/>
    <numFmt numFmtId="43" formatCode="_-* #,##0.00_-;\-* #,##0.00_-;_-* &quot;-&quot;??_-;_-@_-"/>
    <numFmt numFmtId="176" formatCode="#,##0_);[Red]\(#,##0\)"/>
    <numFmt numFmtId="177" formatCode="0_ "/>
    <numFmt numFmtId="178" formatCode="m&quot;月&quot;d&quot;日&quot;"/>
    <numFmt numFmtId="179" formatCode="_-* #,##0_-;\-* #,##0_-;_-* &quot;-&quot;??_-;_-@_-"/>
    <numFmt numFmtId="180" formatCode="#,##0_ "/>
    <numFmt numFmtId="181" formatCode="0_);[Red]\(0\)"/>
  </numFmts>
  <fonts count="55">
    <font>
      <sz val="12"/>
      <color theme="1"/>
      <name val="新細明體"/>
      <family val="2"/>
      <charset val="136"/>
      <scheme val="minor"/>
    </font>
    <font>
      <sz val="9"/>
      <name val="新細明體"/>
      <family val="2"/>
      <charset val="136"/>
      <scheme val="minor"/>
    </font>
    <font>
      <sz val="9"/>
      <name val="新細明體"/>
      <family val="1"/>
      <charset val="136"/>
    </font>
    <font>
      <sz val="12"/>
      <name val="新細明體"/>
      <family val="1"/>
      <charset val="136"/>
    </font>
    <font>
      <sz val="10"/>
      <color theme="1"/>
      <name val="新細明體"/>
      <family val="1"/>
      <charset val="136"/>
      <scheme val="minor"/>
    </font>
    <font>
      <b/>
      <sz val="14"/>
      <color theme="1"/>
      <name val="新細明體"/>
      <family val="1"/>
      <charset val="136"/>
      <scheme val="minor"/>
    </font>
    <font>
      <b/>
      <sz val="11"/>
      <name val="新細明體"/>
      <family val="1"/>
      <charset val="136"/>
    </font>
    <font>
      <sz val="10"/>
      <name val="新細明體"/>
      <family val="1"/>
      <charset val="136"/>
    </font>
    <font>
      <sz val="10"/>
      <color rgb="FF000000"/>
      <name val="新細明體"/>
      <family val="1"/>
      <charset val="136"/>
      <scheme val="minor"/>
    </font>
    <font>
      <sz val="12"/>
      <color theme="1"/>
      <name val="新細明體"/>
      <family val="2"/>
      <charset val="136"/>
      <scheme val="minor"/>
    </font>
    <font>
      <b/>
      <sz val="12"/>
      <name val="新細明體"/>
      <family val="1"/>
      <charset val="136"/>
    </font>
    <font>
      <sz val="12"/>
      <name val="Arial"/>
      <family val="2"/>
    </font>
    <font>
      <sz val="12"/>
      <name val="新細明體"/>
      <family val="1"/>
      <charset val="136"/>
      <scheme val="minor"/>
    </font>
    <font>
      <sz val="8"/>
      <color theme="1"/>
      <name val="新細明體"/>
      <family val="1"/>
      <charset val="136"/>
      <scheme val="minor"/>
    </font>
    <font>
      <sz val="12"/>
      <color theme="1"/>
      <name val="新細明體"/>
      <family val="1"/>
      <charset val="136"/>
      <scheme val="minor"/>
    </font>
    <font>
      <b/>
      <sz val="12"/>
      <name val="Arial"/>
      <family val="2"/>
    </font>
    <font>
      <sz val="9"/>
      <color theme="1"/>
      <name val="新細明體"/>
      <family val="1"/>
      <charset val="136"/>
      <scheme val="minor"/>
    </font>
    <font>
      <sz val="7"/>
      <color rgb="FFFF0000"/>
      <name val="新細明體"/>
      <family val="1"/>
      <charset val="136"/>
    </font>
    <font>
      <sz val="8"/>
      <name val="新細明體"/>
      <family val="1"/>
      <charset val="136"/>
    </font>
    <font>
      <b/>
      <sz val="16"/>
      <name val="Arial"/>
      <family val="2"/>
    </font>
    <font>
      <b/>
      <sz val="16"/>
      <name val="細明體"/>
      <family val="3"/>
      <charset val="136"/>
    </font>
    <font>
      <b/>
      <sz val="12"/>
      <name val="細明體"/>
      <family val="3"/>
      <charset val="136"/>
    </font>
    <font>
      <sz val="11"/>
      <name val="新細明體"/>
      <family val="1"/>
      <charset val="136"/>
      <scheme val="minor"/>
    </font>
    <font>
      <sz val="12"/>
      <color theme="1"/>
      <name val="Arial"/>
      <family val="2"/>
    </font>
    <font>
      <sz val="12"/>
      <name val="標楷體"/>
      <family val="4"/>
      <charset val="136"/>
    </font>
    <font>
      <sz val="11"/>
      <name val="Arial"/>
      <family val="2"/>
    </font>
    <font>
      <sz val="11"/>
      <name val="細明體"/>
      <family val="3"/>
      <charset val="136"/>
    </font>
    <font>
      <sz val="11"/>
      <name val="新細明體"/>
      <family val="1"/>
      <charset val="136"/>
    </font>
    <font>
      <sz val="12"/>
      <color theme="1"/>
      <name val="新細明體"/>
      <family val="1"/>
      <charset val="136"/>
      <scheme val="major"/>
    </font>
    <font>
      <b/>
      <sz val="12"/>
      <name val="新細明體"/>
      <family val="1"/>
      <charset val="136"/>
      <scheme val="major"/>
    </font>
    <font>
      <b/>
      <sz val="16"/>
      <name val="新細明體"/>
      <family val="1"/>
      <charset val="136"/>
    </font>
    <font>
      <sz val="11"/>
      <color theme="1"/>
      <name val="Arial"/>
      <family val="2"/>
    </font>
    <font>
      <sz val="11"/>
      <color indexed="8"/>
      <name val="新細明體"/>
      <family val="1"/>
      <charset val="136"/>
    </font>
    <font>
      <sz val="11"/>
      <color indexed="8"/>
      <name val="Arial"/>
      <family val="2"/>
    </font>
    <font>
      <sz val="11"/>
      <color theme="1"/>
      <name val="新細明體"/>
      <family val="1"/>
      <charset val="136"/>
      <scheme val="minor"/>
    </font>
    <font>
      <sz val="11"/>
      <color theme="1"/>
      <name val="細明體"/>
      <family val="3"/>
      <charset val="136"/>
    </font>
    <font>
      <b/>
      <sz val="14"/>
      <name val="Arial"/>
      <family val="2"/>
    </font>
    <font>
      <b/>
      <sz val="14"/>
      <name val="新細明體"/>
      <family val="1"/>
      <charset val="136"/>
    </font>
    <font>
      <sz val="10"/>
      <name val="Arial"/>
      <family val="2"/>
    </font>
    <font>
      <sz val="10"/>
      <name val="細明體"/>
      <family val="3"/>
      <charset val="136"/>
    </font>
    <font>
      <b/>
      <sz val="14"/>
      <name val="新細明體"/>
      <family val="1"/>
      <charset val="136"/>
      <scheme val="minor"/>
    </font>
    <font>
      <b/>
      <sz val="12"/>
      <name val="新細明體"/>
      <family val="1"/>
      <charset val="136"/>
      <scheme val="minor"/>
    </font>
    <font>
      <b/>
      <sz val="13"/>
      <name val="新細明體"/>
      <family val="1"/>
      <charset val="136"/>
      <scheme val="minor"/>
    </font>
    <font>
      <b/>
      <sz val="10"/>
      <name val="新細明體"/>
      <family val="1"/>
      <charset val="136"/>
      <scheme val="minor"/>
    </font>
    <font>
      <b/>
      <sz val="10"/>
      <color theme="1"/>
      <name val="新細明體"/>
      <family val="1"/>
      <charset val="136"/>
      <scheme val="minor"/>
    </font>
    <font>
      <sz val="9"/>
      <name val="新細明體"/>
      <family val="1"/>
      <charset val="136"/>
      <scheme val="minor"/>
    </font>
    <font>
      <sz val="10"/>
      <name val="新細明體"/>
      <family val="1"/>
      <charset val="136"/>
      <scheme val="minor"/>
    </font>
    <font>
      <b/>
      <sz val="12"/>
      <color theme="1"/>
      <name val="新細明體"/>
      <family val="1"/>
      <charset val="136"/>
      <scheme val="minor"/>
    </font>
    <font>
      <b/>
      <sz val="16"/>
      <name val="新細明體"/>
      <family val="1"/>
      <charset val="136"/>
      <scheme val="minor"/>
    </font>
    <font>
      <sz val="12"/>
      <color indexed="8"/>
      <name val="細明體"/>
      <family val="3"/>
      <charset val="136"/>
    </font>
    <font>
      <sz val="12"/>
      <color indexed="8"/>
      <name val="Arial"/>
      <family val="2"/>
    </font>
    <font>
      <sz val="12"/>
      <color theme="1"/>
      <name val="細明體"/>
      <family val="3"/>
      <charset val="136"/>
    </font>
    <font>
      <sz val="10"/>
      <color theme="1"/>
      <name val="細明體"/>
      <family val="3"/>
      <charset val="136"/>
    </font>
    <font>
      <sz val="12"/>
      <color theme="1"/>
      <name val="標楷體"/>
      <family val="4"/>
      <charset val="136"/>
    </font>
    <font>
      <b/>
      <sz val="13"/>
      <name val="華康細圓體"/>
      <family val="3"/>
      <charset val="136"/>
    </font>
  </fonts>
  <fills count="11">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8" tint="0.39997558519241921"/>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3" fillId="0" borderId="0"/>
    <xf numFmtId="43" fontId="9" fillId="0" borderId="0" applyFont="0" applyFill="0" applyBorder="0" applyAlignment="0" applyProtection="0">
      <alignment vertical="center"/>
    </xf>
  </cellStyleXfs>
  <cellXfs count="293">
    <xf numFmtId="0" fontId="0" fillId="0" borderId="0" xfId="0">
      <alignment vertical="center"/>
    </xf>
    <xf numFmtId="0" fontId="3" fillId="0" borderId="0" xfId="0" applyFont="1" applyAlignment="1">
      <alignment horizontal="center" vertical="center"/>
    </xf>
    <xf numFmtId="0" fontId="0" fillId="2" borderId="0" xfId="0" applyFill="1" applyAlignment="1">
      <alignment horizontal="left" vertical="center"/>
    </xf>
    <xf numFmtId="0" fontId="0" fillId="2" borderId="0" xfId="0" applyFill="1" applyAlignment="1">
      <alignment horizontal="center" vertical="center"/>
    </xf>
    <xf numFmtId="0" fontId="0" fillId="2" borderId="0" xfId="0" applyFill="1">
      <alignment vertical="center"/>
    </xf>
    <xf numFmtId="0" fontId="6" fillId="2" borderId="2" xfId="1" applyFont="1" applyFill="1" applyBorder="1" applyAlignment="1">
      <alignment horizontal="center" vertical="center"/>
    </xf>
    <xf numFmtId="177" fontId="6" fillId="2" borderId="2" xfId="1" applyNumberFormat="1" applyFont="1" applyFill="1" applyBorder="1" applyAlignment="1">
      <alignment horizontal="center" vertical="center"/>
    </xf>
    <xf numFmtId="0" fontId="6" fillId="2" borderId="2" xfId="1" applyFont="1" applyFill="1" applyBorder="1" applyAlignment="1">
      <alignment horizontal="center" vertical="center" wrapText="1"/>
    </xf>
    <xf numFmtId="176" fontId="6" fillId="2" borderId="2" xfId="1" applyNumberFormat="1" applyFont="1" applyFill="1" applyBorder="1" applyAlignment="1">
      <alignment horizontal="center" vertical="center"/>
    </xf>
    <xf numFmtId="178" fontId="2" fillId="2" borderId="2" xfId="0" applyNumberFormat="1" applyFont="1" applyFill="1" applyBorder="1" applyAlignment="1">
      <alignment horizontal="center" vertical="center"/>
    </xf>
    <xf numFmtId="177" fontId="7" fillId="2" borderId="2" xfId="0" applyNumberFormat="1" applyFont="1" applyFill="1" applyBorder="1" applyAlignment="1">
      <alignment horizontal="center" vertical="center"/>
    </xf>
    <xf numFmtId="0" fontId="4" fillId="2" borderId="2" xfId="0" applyFont="1" applyFill="1" applyBorder="1" applyAlignment="1">
      <alignment horizontal="justify" vertical="center"/>
    </xf>
    <xf numFmtId="176" fontId="7" fillId="2" borderId="2" xfId="0" applyNumberFormat="1" applyFont="1" applyFill="1" applyBorder="1">
      <alignment vertical="center"/>
    </xf>
    <xf numFmtId="0" fontId="7" fillId="2" borderId="2" xfId="0" applyFont="1" applyFill="1" applyBorder="1" applyAlignment="1">
      <alignment vertical="center" wrapText="1"/>
    </xf>
    <xf numFmtId="177" fontId="7" fillId="2" borderId="4" xfId="0" applyNumberFormat="1" applyFont="1" applyFill="1" applyBorder="1" applyAlignment="1">
      <alignment horizontal="center" vertical="center"/>
    </xf>
    <xf numFmtId="0" fontId="8" fillId="2" borderId="2" xfId="0" applyFont="1" applyFill="1" applyBorder="1" applyAlignment="1">
      <alignment horizontal="justify" vertical="center"/>
    </xf>
    <xf numFmtId="0" fontId="4" fillId="2" borderId="2" xfId="0" applyFont="1" applyFill="1" applyBorder="1" applyAlignment="1">
      <alignment vertical="center" wrapText="1"/>
    </xf>
    <xf numFmtId="176" fontId="0" fillId="2" borderId="0" xfId="0" applyNumberFormat="1" applyFill="1">
      <alignment vertical="center"/>
    </xf>
    <xf numFmtId="177" fontId="7" fillId="2" borderId="2" xfId="0" applyNumberFormat="1" applyFont="1" applyFill="1" applyBorder="1" applyAlignment="1">
      <alignment horizontal="left" vertical="center" wrapText="1"/>
    </xf>
    <xf numFmtId="0" fontId="8" fillId="2" borderId="0" xfId="0" applyFont="1" applyFill="1" applyAlignment="1">
      <alignment horizontal="justify" vertical="center"/>
    </xf>
    <xf numFmtId="0" fontId="4" fillId="2" borderId="0" xfId="0" applyFont="1" applyFill="1" applyAlignment="1">
      <alignment horizontal="justify" vertical="center"/>
    </xf>
    <xf numFmtId="0" fontId="4" fillId="2" borderId="0" xfId="0" applyFont="1" applyFill="1" applyAlignment="1">
      <alignment vertical="center" wrapText="1"/>
    </xf>
    <xf numFmtId="0" fontId="4" fillId="2" borderId="2" xfId="0" applyFont="1" applyFill="1" applyBorder="1">
      <alignment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6" fillId="4" borderId="0" xfId="0" applyFont="1" applyFill="1" applyBorder="1" applyAlignment="1">
      <alignment horizontal="right" vertical="center"/>
    </xf>
    <xf numFmtId="0" fontId="3" fillId="0" borderId="9" xfId="0" applyFont="1" applyBorder="1" applyAlignment="1">
      <alignment horizontal="left" vertical="center"/>
    </xf>
    <xf numFmtId="3" fontId="11" fillId="2" borderId="10" xfId="0" applyNumberFormat="1" applyFont="1" applyFill="1" applyBorder="1" applyAlignment="1">
      <alignment horizontal="right" vertical="center" indent="1"/>
    </xf>
    <xf numFmtId="3" fontId="11" fillId="4" borderId="1" xfId="0" applyNumberFormat="1" applyFont="1" applyFill="1" applyBorder="1" applyAlignment="1">
      <alignment horizontal="center" vertical="center"/>
    </xf>
    <xf numFmtId="0" fontId="3" fillId="0" borderId="9" xfId="0" applyFont="1" applyBorder="1">
      <alignment vertical="center"/>
    </xf>
    <xf numFmtId="3" fontId="11" fillId="0" borderId="10" xfId="0" applyNumberFormat="1" applyFont="1" applyBorder="1" applyAlignment="1">
      <alignment horizontal="right" vertical="center" indent="1"/>
    </xf>
    <xf numFmtId="3" fontId="12" fillId="0" borderId="0" xfId="0" applyNumberFormat="1" applyFont="1">
      <alignment vertical="center"/>
    </xf>
    <xf numFmtId="0" fontId="13" fillId="0" borderId="0" xfId="0" applyFont="1">
      <alignment vertical="center"/>
    </xf>
    <xf numFmtId="3" fontId="11" fillId="4" borderId="11" xfId="0" applyNumberFormat="1" applyFont="1" applyFill="1" applyBorder="1" applyAlignment="1">
      <alignment horizontal="center" vertical="center"/>
    </xf>
    <xf numFmtId="0" fontId="3" fillId="0" borderId="12" xfId="0" applyFont="1" applyBorder="1">
      <alignment vertical="center"/>
    </xf>
    <xf numFmtId="0" fontId="3" fillId="0" borderId="12" xfId="0" applyFont="1" applyBorder="1" applyAlignment="1">
      <alignment horizontal="left" vertical="center"/>
    </xf>
    <xf numFmtId="179" fontId="14" fillId="0" borderId="0" xfId="2" applyNumberFormat="1" applyFont="1">
      <alignment vertical="center"/>
    </xf>
    <xf numFmtId="3" fontId="0" fillId="0" borderId="0" xfId="0" applyNumberFormat="1">
      <alignment vertical="center"/>
    </xf>
    <xf numFmtId="0" fontId="3" fillId="0" borderId="12" xfId="0" applyFont="1" applyFill="1" applyBorder="1" applyAlignment="1">
      <alignment horizontal="left" vertical="center"/>
    </xf>
    <xf numFmtId="4" fontId="11" fillId="0" borderId="10" xfId="0" applyNumberFormat="1" applyFont="1" applyBorder="1" applyAlignment="1">
      <alignment horizontal="right" vertical="center" indent="1"/>
    </xf>
    <xf numFmtId="3" fontId="15" fillId="4" borderId="7" xfId="0" applyNumberFormat="1" applyFont="1" applyFill="1" applyBorder="1" applyAlignment="1">
      <alignment horizontal="center" vertical="center"/>
    </xf>
    <xf numFmtId="3" fontId="10" fillId="4" borderId="13" xfId="0" applyNumberFormat="1" applyFont="1" applyFill="1" applyBorder="1" applyAlignment="1">
      <alignment horizontal="center" vertical="center"/>
    </xf>
    <xf numFmtId="3" fontId="0" fillId="5" borderId="0" xfId="0" applyNumberFormat="1" applyFill="1">
      <alignment vertical="center"/>
    </xf>
    <xf numFmtId="3" fontId="16" fillId="0" borderId="0" xfId="0" applyNumberFormat="1" applyFont="1" applyAlignment="1">
      <alignment horizontal="center" vertical="center"/>
    </xf>
    <xf numFmtId="0" fontId="3" fillId="0" borderId="0" xfId="0" applyFont="1" applyAlignment="1">
      <alignment vertical="center"/>
    </xf>
    <xf numFmtId="3" fontId="3" fillId="0" borderId="0" xfId="0" applyNumberFormat="1" applyFont="1" applyAlignment="1">
      <alignment horizontal="center" vertical="center"/>
    </xf>
    <xf numFmtId="0" fontId="13"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179" fontId="3" fillId="0" borderId="0" xfId="2" applyNumberFormat="1" applyFont="1" applyAlignment="1">
      <alignment horizontal="center" vertical="center"/>
    </xf>
    <xf numFmtId="179" fontId="14" fillId="5" borderId="0" xfId="2" applyNumberFormat="1" applyFont="1" applyFill="1">
      <alignment vertical="center"/>
    </xf>
    <xf numFmtId="0" fontId="17" fillId="0" borderId="0" xfId="0" applyFont="1" applyAlignment="1">
      <alignment horizontal="center" vertical="center"/>
    </xf>
    <xf numFmtId="179" fontId="0" fillId="5" borderId="0" xfId="0" applyNumberFormat="1" applyFill="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wrapText="1"/>
    </xf>
    <xf numFmtId="179" fontId="3" fillId="0" borderId="0" xfId="0" applyNumberFormat="1" applyFont="1" applyAlignment="1">
      <alignment horizontal="center" vertical="center"/>
    </xf>
    <xf numFmtId="0" fontId="4" fillId="0" borderId="2" xfId="0" applyFont="1" applyBorder="1" applyAlignment="1">
      <alignment horizontal="justify" vertical="center"/>
    </xf>
    <xf numFmtId="176" fontId="7" fillId="0" borderId="2" xfId="0" applyNumberFormat="1" applyFont="1" applyBorder="1">
      <alignment vertical="center"/>
    </xf>
    <xf numFmtId="0" fontId="11" fillId="0" borderId="0" xfId="0" applyFont="1">
      <alignment vertical="center"/>
    </xf>
    <xf numFmtId="14" fontId="11" fillId="0" borderId="20" xfId="0" applyNumberFormat="1" applyFont="1" applyBorder="1" applyAlignment="1">
      <alignment horizontal="center" vertical="center"/>
    </xf>
    <xf numFmtId="0" fontId="22" fillId="0" borderId="3" xfId="0" applyFont="1" applyBorder="1" applyAlignment="1">
      <alignment horizontal="left" vertical="center" wrapText="1"/>
    </xf>
    <xf numFmtId="179" fontId="23" fillId="0" borderId="3" xfId="2" applyNumberFormat="1" applyFont="1" applyBorder="1">
      <alignment vertical="center"/>
    </xf>
    <xf numFmtId="3" fontId="11" fillId="0" borderId="3" xfId="0" applyNumberFormat="1" applyFont="1" applyBorder="1" applyAlignment="1">
      <alignment horizontal="right" vertical="center" wrapText="1"/>
    </xf>
    <xf numFmtId="180" fontId="11" fillId="0" borderId="3" xfId="0" applyNumberFormat="1" applyFont="1" applyBorder="1" applyAlignment="1">
      <alignment vertical="center"/>
    </xf>
    <xf numFmtId="0" fontId="11" fillId="0" borderId="21" xfId="0" applyFont="1" applyBorder="1" applyAlignment="1">
      <alignment horizontal="center" vertical="center"/>
    </xf>
    <xf numFmtId="0" fontId="22" fillId="0" borderId="2" xfId="0" applyFont="1" applyBorder="1" applyAlignment="1">
      <alignment horizontal="left" vertical="center" wrapText="1"/>
    </xf>
    <xf numFmtId="179" fontId="23" fillId="0" borderId="2" xfId="2" applyNumberFormat="1" applyFont="1" applyBorder="1">
      <alignment vertical="center"/>
    </xf>
    <xf numFmtId="3" fontId="11" fillId="0" borderId="2" xfId="0" applyNumberFormat="1" applyFont="1" applyBorder="1" applyAlignment="1">
      <alignment horizontal="right" vertical="center" wrapText="1"/>
    </xf>
    <xf numFmtId="0" fontId="11" fillId="0" borderId="22" xfId="0" applyFont="1" applyBorder="1" applyAlignment="1">
      <alignment horizontal="center" vertical="center"/>
    </xf>
    <xf numFmtId="0" fontId="22" fillId="0" borderId="4" xfId="0" applyFont="1" applyBorder="1" applyAlignment="1">
      <alignment horizontal="left" vertical="center" wrapText="1"/>
    </xf>
    <xf numFmtId="0" fontId="22" fillId="2" borderId="4" xfId="2" applyNumberFormat="1" applyFont="1" applyFill="1" applyBorder="1" applyAlignment="1">
      <alignment vertical="center" wrapText="1"/>
    </xf>
    <xf numFmtId="0" fontId="11" fillId="2" borderId="21" xfId="0" applyFont="1" applyFill="1" applyBorder="1" applyAlignment="1">
      <alignment horizontal="center" vertical="center"/>
    </xf>
    <xf numFmtId="0" fontId="22" fillId="2" borderId="2" xfId="2" applyNumberFormat="1" applyFont="1" applyFill="1" applyBorder="1" applyAlignment="1">
      <alignment vertical="center" wrapText="1"/>
    </xf>
    <xf numFmtId="0" fontId="11" fillId="2" borderId="22" xfId="0" applyFont="1" applyFill="1" applyBorder="1" applyAlignment="1">
      <alignment horizontal="center" vertical="center"/>
    </xf>
    <xf numFmtId="3" fontId="11" fillId="0" borderId="4" xfId="0" applyNumberFormat="1" applyFont="1" applyBorder="1" applyAlignment="1">
      <alignment horizontal="right" vertical="center" wrapText="1"/>
    </xf>
    <xf numFmtId="179" fontId="23" fillId="0" borderId="18" xfId="2" applyNumberFormat="1" applyFont="1" applyBorder="1">
      <alignment vertical="center"/>
    </xf>
    <xf numFmtId="180" fontId="15" fillId="5" borderId="25" xfId="0" applyNumberFormat="1" applyFont="1" applyFill="1" applyBorder="1">
      <alignment vertical="center"/>
    </xf>
    <xf numFmtId="180" fontId="15" fillId="5" borderId="24" xfId="0" applyNumberFormat="1" applyFont="1" applyFill="1" applyBorder="1">
      <alignment vertical="center"/>
    </xf>
    <xf numFmtId="180" fontId="15" fillId="5" borderId="26" xfId="0" applyNumberFormat="1" applyFont="1" applyFill="1" applyBorder="1" applyAlignment="1">
      <alignment vertical="center"/>
    </xf>
    <xf numFmtId="0" fontId="24" fillId="0" borderId="0" xfId="0" applyFont="1">
      <alignment vertical="center"/>
    </xf>
    <xf numFmtId="0" fontId="11" fillId="0" borderId="0" xfId="0" applyFont="1" applyFill="1" applyBorder="1" applyAlignment="1">
      <alignment horizontal="right" vertical="center" wrapText="1"/>
    </xf>
    <xf numFmtId="0" fontId="21" fillId="0" borderId="0" xfId="0" applyFont="1">
      <alignment vertical="center"/>
    </xf>
    <xf numFmtId="0" fontId="23" fillId="0" borderId="0" xfId="0" applyFont="1">
      <alignment vertical="center"/>
    </xf>
    <xf numFmtId="0" fontId="25" fillId="0" borderId="3" xfId="0" applyFont="1" applyBorder="1" applyAlignment="1">
      <alignment vertical="center" wrapText="1"/>
    </xf>
    <xf numFmtId="179" fontId="11" fillId="0" borderId="3" xfId="2" applyNumberFormat="1" applyFont="1" applyBorder="1" applyAlignment="1">
      <alignment vertical="center"/>
    </xf>
    <xf numFmtId="14" fontId="11" fillId="0" borderId="21" xfId="0" applyNumberFormat="1" applyFont="1" applyBorder="1" applyAlignment="1">
      <alignment horizontal="center" vertical="center"/>
    </xf>
    <xf numFmtId="43" fontId="27" fillId="0" borderId="2" xfId="2" applyFont="1" applyBorder="1" applyAlignment="1">
      <alignment vertical="center" wrapText="1"/>
    </xf>
    <xf numFmtId="179" fontId="11" fillId="0" borderId="2" xfId="2" applyNumberFormat="1" applyFont="1" applyBorder="1" applyAlignment="1">
      <alignment vertical="center"/>
    </xf>
    <xf numFmtId="0" fontId="27" fillId="0" borderId="2" xfId="0" applyFont="1" applyBorder="1" applyAlignment="1">
      <alignment vertical="center" wrapText="1"/>
    </xf>
    <xf numFmtId="0" fontId="7" fillId="0" borderId="2" xfId="0" applyFont="1" applyBorder="1" applyAlignment="1">
      <alignment vertical="center" wrapText="1"/>
    </xf>
    <xf numFmtId="49" fontId="11" fillId="0" borderId="21" xfId="0" applyNumberFormat="1" applyFont="1" applyBorder="1" applyAlignment="1">
      <alignment horizontal="center" vertical="center"/>
    </xf>
    <xf numFmtId="49" fontId="11" fillId="0" borderId="20" xfId="0" applyNumberFormat="1" applyFont="1" applyBorder="1" applyAlignment="1">
      <alignment horizontal="center" vertical="center"/>
    </xf>
    <xf numFmtId="0" fontId="27" fillId="0" borderId="3" xfId="0" applyFont="1" applyBorder="1" applyAlignment="1">
      <alignment vertical="center" wrapText="1"/>
    </xf>
    <xf numFmtId="0" fontId="25" fillId="0" borderId="2" xfId="0" applyFont="1" applyBorder="1" applyAlignment="1">
      <alignment vertical="center" wrapText="1"/>
    </xf>
    <xf numFmtId="0" fontId="27" fillId="0" borderId="3" xfId="0" applyFont="1" applyBorder="1" applyAlignment="1">
      <alignment horizontal="left" vertical="center" wrapText="1"/>
    </xf>
    <xf numFmtId="179" fontId="11" fillId="0" borderId="4" xfId="2" applyNumberFormat="1" applyFont="1" applyBorder="1" applyAlignment="1">
      <alignment vertical="center"/>
    </xf>
    <xf numFmtId="43" fontId="22" fillId="0" borderId="25" xfId="2" applyFont="1" applyBorder="1" applyAlignment="1">
      <alignment vertical="center" wrapText="1"/>
    </xf>
    <xf numFmtId="179" fontId="11" fillId="0" borderId="25" xfId="2" applyNumberFormat="1" applyFont="1" applyBorder="1" applyAlignment="1">
      <alignment vertical="center"/>
    </xf>
    <xf numFmtId="179" fontId="15" fillId="5" borderId="24" xfId="2" applyNumberFormat="1" applyFont="1" applyFill="1" applyBorder="1" applyAlignment="1">
      <alignment vertical="center"/>
    </xf>
    <xf numFmtId="3" fontId="11" fillId="0" borderId="0" xfId="0" applyNumberFormat="1" applyFont="1" applyFill="1">
      <alignment vertical="center"/>
    </xf>
    <xf numFmtId="0" fontId="0" fillId="0" borderId="0" xfId="0" applyFill="1">
      <alignment vertical="center"/>
    </xf>
    <xf numFmtId="0" fontId="11" fillId="0" borderId="20" xfId="0" applyFont="1" applyBorder="1" applyAlignment="1">
      <alignment horizontal="center" vertical="center"/>
    </xf>
    <xf numFmtId="0" fontId="25" fillId="0" borderId="3" xfId="2" applyNumberFormat="1" applyFont="1" applyBorder="1" applyAlignment="1">
      <alignment vertical="center" wrapText="1"/>
    </xf>
    <xf numFmtId="180" fontId="11" fillId="0" borderId="2" xfId="2" applyNumberFormat="1" applyFont="1" applyBorder="1" applyAlignment="1">
      <alignment vertical="center"/>
    </xf>
    <xf numFmtId="180" fontId="11" fillId="0" borderId="3" xfId="2" applyNumberFormat="1" applyFont="1" applyBorder="1" applyAlignment="1">
      <alignment vertical="center"/>
    </xf>
    <xf numFmtId="0" fontId="25" fillId="0" borderId="2" xfId="2" applyNumberFormat="1" applyFont="1" applyBorder="1" applyAlignment="1">
      <alignment vertical="center" wrapText="1"/>
    </xf>
    <xf numFmtId="180" fontId="11" fillId="0" borderId="2" xfId="2" applyNumberFormat="1" applyFont="1" applyBorder="1" applyAlignment="1">
      <alignment vertical="center" wrapText="1"/>
    </xf>
    <xf numFmtId="0" fontId="11" fillId="0" borderId="17" xfId="0" applyFont="1" applyBorder="1" applyAlignment="1">
      <alignment horizontal="center" vertical="center"/>
    </xf>
    <xf numFmtId="0" fontId="22" fillId="0" borderId="25" xfId="2" applyNumberFormat="1" applyFont="1" applyBorder="1" applyAlignment="1">
      <alignment vertical="center" wrapText="1"/>
    </xf>
    <xf numFmtId="180" fontId="11" fillId="0" borderId="25" xfId="2" applyNumberFormat="1" applyFont="1" applyBorder="1" applyAlignment="1">
      <alignment vertical="center"/>
    </xf>
    <xf numFmtId="180" fontId="11" fillId="0" borderId="4" xfId="2" applyNumberFormat="1" applyFont="1" applyBorder="1" applyAlignment="1">
      <alignment vertical="center" wrapText="1"/>
    </xf>
    <xf numFmtId="180" fontId="15" fillId="5" borderId="24" xfId="0" applyNumberFormat="1" applyFont="1" applyFill="1" applyBorder="1" applyAlignment="1">
      <alignment vertical="center"/>
    </xf>
    <xf numFmtId="0" fontId="28" fillId="0" borderId="0" xfId="0" applyFont="1" applyAlignment="1">
      <alignment horizontal="right" vertical="center"/>
    </xf>
    <xf numFmtId="3" fontId="28" fillId="0" borderId="0" xfId="0" applyNumberFormat="1" applyFont="1" applyFill="1" applyAlignment="1">
      <alignment horizontal="right" vertical="center"/>
    </xf>
    <xf numFmtId="0" fontId="23" fillId="0" borderId="20" xfId="0" applyFont="1" applyBorder="1" applyAlignment="1">
      <alignment horizontal="center" vertical="center"/>
    </xf>
    <xf numFmtId="0" fontId="27" fillId="0" borderId="3" xfId="2" applyNumberFormat="1" applyFont="1" applyBorder="1" applyAlignment="1">
      <alignment horizontal="left" vertical="center" wrapText="1"/>
    </xf>
    <xf numFmtId="0" fontId="23" fillId="0" borderId="21" xfId="0" applyFont="1" applyBorder="1" applyAlignment="1">
      <alignment horizontal="center" vertical="center"/>
    </xf>
    <xf numFmtId="0" fontId="25" fillId="0" borderId="2" xfId="2" applyNumberFormat="1" applyFont="1" applyBorder="1" applyAlignment="1">
      <alignment horizontal="left" vertical="center" wrapText="1"/>
    </xf>
    <xf numFmtId="180" fontId="11" fillId="0" borderId="2" xfId="0" applyNumberFormat="1" applyFont="1" applyBorder="1" applyAlignment="1">
      <alignment vertical="center"/>
    </xf>
    <xf numFmtId="0" fontId="31" fillId="0" borderId="2" xfId="0" applyFont="1" applyBorder="1" applyAlignment="1">
      <alignment horizontal="left" vertical="center" wrapText="1"/>
    </xf>
    <xf numFmtId="0" fontId="33" fillId="0" borderId="2" xfId="0" applyFont="1" applyBorder="1" applyAlignment="1">
      <alignment vertical="center" wrapText="1"/>
    </xf>
    <xf numFmtId="180" fontId="11" fillId="2" borderId="2" xfId="0" applyNumberFormat="1" applyFont="1" applyFill="1" applyBorder="1" applyAlignment="1">
      <alignment vertical="center"/>
    </xf>
    <xf numFmtId="0" fontId="34" fillId="0" borderId="27" xfId="0" applyFont="1" applyBorder="1" applyAlignment="1">
      <alignment horizontal="left" vertical="center" wrapText="1"/>
    </xf>
    <xf numFmtId="0" fontId="35" fillId="0" borderId="2" xfId="0" applyFont="1" applyBorder="1" applyAlignment="1">
      <alignment horizontal="left" vertical="center"/>
    </xf>
    <xf numFmtId="180" fontId="11" fillId="2" borderId="4" xfId="0" applyNumberFormat="1" applyFont="1" applyFill="1" applyBorder="1" applyAlignment="1">
      <alignment vertical="center"/>
    </xf>
    <xf numFmtId="180" fontId="23" fillId="2" borderId="2" xfId="0" applyNumberFormat="1" applyFont="1" applyFill="1" applyBorder="1" applyAlignment="1">
      <alignment vertical="center"/>
    </xf>
    <xf numFmtId="180" fontId="23" fillId="2" borderId="4" xfId="0" applyNumberFormat="1" applyFont="1" applyFill="1" applyBorder="1" applyAlignment="1">
      <alignment vertical="center"/>
    </xf>
    <xf numFmtId="0" fontId="23" fillId="0" borderId="0" xfId="0" applyFont="1" applyAlignment="1">
      <alignment horizontal="left" vertical="center"/>
    </xf>
    <xf numFmtId="0" fontId="27" fillId="0" borderId="2" xfId="0" applyFont="1" applyBorder="1" applyAlignment="1">
      <alignment horizontal="left" vertical="center"/>
    </xf>
    <xf numFmtId="43" fontId="22" fillId="0" borderId="2" xfId="2" applyFont="1" applyBorder="1" applyAlignment="1">
      <alignment vertical="center" wrapText="1"/>
    </xf>
    <xf numFmtId="0" fontId="32" fillId="0" borderId="2" xfId="0" applyFont="1" applyBorder="1" applyAlignment="1">
      <alignment vertical="center"/>
    </xf>
    <xf numFmtId="180" fontId="11" fillId="0" borderId="4" xfId="0" applyNumberFormat="1" applyFont="1" applyBorder="1" applyAlignment="1">
      <alignment vertical="center"/>
    </xf>
    <xf numFmtId="0" fontId="0" fillId="0" borderId="18" xfId="0" applyBorder="1" applyAlignment="1">
      <alignment horizontal="left" vertical="center"/>
    </xf>
    <xf numFmtId="180" fontId="11" fillId="0" borderId="5" xfId="0" applyNumberFormat="1" applyFont="1" applyBorder="1" applyAlignment="1">
      <alignment vertical="center"/>
    </xf>
    <xf numFmtId="180" fontId="15" fillId="5" borderId="24" xfId="0" applyNumberFormat="1" applyFont="1" applyFill="1" applyBorder="1" applyAlignment="1">
      <alignment horizontal="right" vertical="center"/>
    </xf>
    <xf numFmtId="180" fontId="0" fillId="0" borderId="0" xfId="0" applyNumberFormat="1">
      <alignment vertical="center"/>
    </xf>
    <xf numFmtId="0" fontId="0" fillId="0" borderId="0" xfId="0" applyAlignment="1">
      <alignment horizontal="right" vertical="center"/>
    </xf>
    <xf numFmtId="43" fontId="14" fillId="0" borderId="0" xfId="2" applyFont="1" applyBorder="1" applyAlignment="1">
      <alignment horizontal="right" vertical="center" wrapText="1"/>
    </xf>
    <xf numFmtId="0" fontId="0" fillId="0" borderId="0" xfId="0" applyBorder="1" applyAlignment="1">
      <alignment horizontal="right" vertical="center"/>
    </xf>
    <xf numFmtId="3" fontId="0" fillId="0" borderId="0" xfId="0" applyNumberFormat="1" applyAlignment="1">
      <alignment horizontal="right" vertical="center"/>
    </xf>
    <xf numFmtId="0" fontId="0" fillId="0" borderId="0" xfId="0" applyFill="1" applyBorder="1" applyAlignment="1">
      <alignment horizontal="right" vertical="center" wrapText="1"/>
    </xf>
    <xf numFmtId="0" fontId="23" fillId="0" borderId="3" xfId="0" applyFont="1" applyBorder="1" applyAlignment="1">
      <alignment horizontal="center" vertical="center"/>
    </xf>
    <xf numFmtId="0" fontId="3" fillId="0" borderId="3" xfId="0" applyFont="1" applyBorder="1" applyAlignment="1">
      <alignment horizontal="left" vertical="center" wrapText="1"/>
    </xf>
    <xf numFmtId="176" fontId="23" fillId="0" borderId="3" xfId="0" applyNumberFormat="1" applyFont="1" applyBorder="1" applyAlignment="1">
      <alignment horizontal="right" vertical="center"/>
    </xf>
    <xf numFmtId="180" fontId="11" fillId="0" borderId="3" xfId="0" applyNumberFormat="1" applyFont="1" applyBorder="1" applyAlignment="1">
      <alignment horizontal="right" vertical="center"/>
    </xf>
    <xf numFmtId="3" fontId="15" fillId="5" borderId="24" xfId="0" applyNumberFormat="1" applyFont="1" applyFill="1" applyBorder="1" applyAlignment="1">
      <alignment horizontal="right" vertical="center"/>
    </xf>
    <xf numFmtId="3" fontId="15" fillId="5" borderId="30" xfId="0" applyNumberFormat="1" applyFont="1" applyFill="1" applyBorder="1" applyAlignment="1">
      <alignment horizontal="right" vertical="center"/>
    </xf>
    <xf numFmtId="180" fontId="15" fillId="5" borderId="31" xfId="0" applyNumberFormat="1" applyFont="1" applyFill="1" applyBorder="1" applyAlignment="1">
      <alignment horizontal="right" vertical="center"/>
    </xf>
    <xf numFmtId="0" fontId="8" fillId="2" borderId="2" xfId="0" applyFont="1" applyFill="1" applyBorder="1" applyAlignment="1">
      <alignment horizontal="left" vertical="center" wrapText="1"/>
    </xf>
    <xf numFmtId="180" fontId="38" fillId="0" borderId="3" xfId="0" applyNumberFormat="1" applyFont="1" applyBorder="1" applyAlignment="1">
      <alignment horizontal="right" vertical="center"/>
    </xf>
    <xf numFmtId="0" fontId="0" fillId="0" borderId="0" xfId="0" applyFont="1" applyAlignment="1">
      <alignment horizontal="center" vertical="center"/>
    </xf>
    <xf numFmtId="0" fontId="41" fillId="6" borderId="23" xfId="0" applyFont="1" applyFill="1" applyBorder="1" applyAlignment="1">
      <alignment horizontal="center" vertical="center"/>
    </xf>
    <xf numFmtId="0" fontId="41" fillId="6" borderId="24" xfId="0" applyFont="1" applyFill="1" applyBorder="1" applyAlignment="1">
      <alignment horizontal="center" vertical="center" wrapText="1"/>
    </xf>
    <xf numFmtId="0" fontId="41" fillId="6" borderId="24" xfId="0" applyFont="1" applyFill="1" applyBorder="1" applyAlignment="1">
      <alignment horizontal="center" vertical="center"/>
    </xf>
    <xf numFmtId="176" fontId="41" fillId="6" borderId="24" xfId="0" applyNumberFormat="1" applyFont="1" applyFill="1" applyBorder="1" applyAlignment="1">
      <alignment horizontal="center" vertical="center"/>
    </xf>
    <xf numFmtId="0" fontId="41" fillId="6" borderId="26" xfId="0" applyFont="1" applyFill="1" applyBorder="1" applyAlignment="1">
      <alignment horizontal="center" vertical="center"/>
    </xf>
    <xf numFmtId="176" fontId="15" fillId="5" borderId="24" xfId="0" applyNumberFormat="1" applyFont="1" applyFill="1" applyBorder="1" applyAlignment="1">
      <alignment horizontal="right" vertical="center"/>
    </xf>
    <xf numFmtId="0" fontId="41" fillId="5" borderId="26" xfId="0" applyFont="1" applyFill="1" applyBorder="1" applyAlignment="1">
      <alignment horizontal="center" vertical="center"/>
    </xf>
    <xf numFmtId="0" fontId="43" fillId="7" borderId="33" xfId="0" applyFont="1" applyFill="1" applyBorder="1" applyAlignment="1">
      <alignment horizontal="center" vertical="center"/>
    </xf>
    <xf numFmtId="0" fontId="40" fillId="8" borderId="15" xfId="0" applyFont="1" applyFill="1" applyBorder="1" applyAlignment="1">
      <alignment horizontal="left" vertical="center" wrapText="1"/>
    </xf>
    <xf numFmtId="3" fontId="36" fillId="8" borderId="3" xfId="0" applyNumberFormat="1" applyFont="1" applyFill="1" applyBorder="1">
      <alignment vertical="center"/>
    </xf>
    <xf numFmtId="176" fontId="36" fillId="8" borderId="3" xfId="0" applyNumberFormat="1" applyFont="1" applyFill="1" applyBorder="1" applyAlignment="1">
      <alignment horizontal="right" vertical="center"/>
    </xf>
    <xf numFmtId="0" fontId="40" fillId="8" borderId="34" xfId="0" applyFont="1" applyFill="1" applyBorder="1" applyAlignment="1">
      <alignment vertical="center" wrapText="1"/>
    </xf>
    <xf numFmtId="176" fontId="23" fillId="0" borderId="2" xfId="0" applyNumberFormat="1" applyFont="1" applyBorder="1">
      <alignment vertical="center"/>
    </xf>
    <xf numFmtId="176" fontId="11" fillId="2" borderId="2" xfId="0" applyNumberFormat="1" applyFont="1" applyFill="1" applyBorder="1" applyAlignment="1">
      <alignment horizontal="right" vertical="center"/>
    </xf>
    <xf numFmtId="179" fontId="11" fillId="2" borderId="3" xfId="2" applyNumberFormat="1" applyFont="1" applyFill="1" applyBorder="1">
      <alignment vertical="center"/>
    </xf>
    <xf numFmtId="0" fontId="45" fillId="0" borderId="35" xfId="0" applyFont="1" applyBorder="1" applyAlignment="1">
      <alignment vertical="center" wrapText="1"/>
    </xf>
    <xf numFmtId="181" fontId="11" fillId="2" borderId="3" xfId="2" applyNumberFormat="1" applyFont="1" applyFill="1" applyBorder="1">
      <alignment vertical="center"/>
    </xf>
    <xf numFmtId="0" fontId="2" fillId="2" borderId="2" xfId="0" applyFont="1" applyFill="1" applyBorder="1" applyAlignment="1">
      <alignment vertical="center" wrapText="1"/>
    </xf>
    <xf numFmtId="176" fontId="11" fillId="0" borderId="2" xfId="0" applyNumberFormat="1" applyFont="1" applyFill="1" applyBorder="1" applyAlignment="1">
      <alignment horizontal="right" vertical="center"/>
    </xf>
    <xf numFmtId="181" fontId="11" fillId="2" borderId="2" xfId="2" applyNumberFormat="1" applyFont="1" applyFill="1" applyBorder="1">
      <alignment vertical="center"/>
    </xf>
    <xf numFmtId="0" fontId="46" fillId="0" borderId="2" xfId="0" applyFont="1" applyBorder="1">
      <alignment vertical="center"/>
    </xf>
    <xf numFmtId="180" fontId="11" fillId="0" borderId="2" xfId="0" applyNumberFormat="1" applyFont="1" applyBorder="1">
      <alignment vertical="center"/>
    </xf>
    <xf numFmtId="179" fontId="11" fillId="2" borderId="2" xfId="2" applyNumberFormat="1" applyFont="1" applyFill="1" applyBorder="1">
      <alignment vertical="center"/>
    </xf>
    <xf numFmtId="176" fontId="23" fillId="0" borderId="3" xfId="0" applyNumberFormat="1" applyFont="1" applyBorder="1">
      <alignment vertical="center"/>
    </xf>
    <xf numFmtId="176" fontId="11" fillId="0" borderId="3" xfId="0" applyNumberFormat="1" applyFont="1" applyFill="1" applyBorder="1" applyAlignment="1">
      <alignment horizontal="right" vertical="center"/>
    </xf>
    <xf numFmtId="0" fontId="45" fillId="0" borderId="34" xfId="0" applyFont="1" applyBorder="1" applyAlignment="1">
      <alignment vertical="center" wrapText="1"/>
    </xf>
    <xf numFmtId="179" fontId="11" fillId="0" borderId="3" xfId="2" applyNumberFormat="1" applyFont="1" applyBorder="1">
      <alignment vertical="center"/>
    </xf>
    <xf numFmtId="179" fontId="11" fillId="0" borderId="3" xfId="2" applyNumberFormat="1" applyFont="1" applyBorder="1" applyAlignment="1">
      <alignment horizontal="right" vertical="center"/>
    </xf>
    <xf numFmtId="0" fontId="4" fillId="0" borderId="0" xfId="0" applyFont="1">
      <alignment vertical="center"/>
    </xf>
    <xf numFmtId="0" fontId="43" fillId="10" borderId="21" xfId="0" applyFont="1" applyFill="1" applyBorder="1" applyAlignment="1">
      <alignment horizontal="center" vertical="center" wrapText="1"/>
    </xf>
    <xf numFmtId="0" fontId="46" fillId="0" borderId="2" xfId="0" applyFont="1" applyFill="1" applyBorder="1" applyAlignment="1">
      <alignment horizontal="left" vertical="center" wrapText="1"/>
    </xf>
    <xf numFmtId="176" fontId="11" fillId="2" borderId="2" xfId="0" applyNumberFormat="1" applyFont="1" applyFill="1" applyBorder="1">
      <alignment vertical="center"/>
    </xf>
    <xf numFmtId="0" fontId="43" fillId="10" borderId="37" xfId="0" applyFont="1" applyFill="1" applyBorder="1" applyAlignment="1">
      <alignment horizontal="center" vertical="center" wrapText="1"/>
    </xf>
    <xf numFmtId="41" fontId="11" fillId="0" borderId="2" xfId="0" applyNumberFormat="1" applyFont="1" applyBorder="1">
      <alignment vertical="center"/>
    </xf>
    <xf numFmtId="0" fontId="4" fillId="0" borderId="35" xfId="0" applyFont="1" applyBorder="1">
      <alignment vertical="center"/>
    </xf>
    <xf numFmtId="179" fontId="11" fillId="0" borderId="2" xfId="2" applyNumberFormat="1" applyFont="1" applyBorder="1">
      <alignment vertical="center"/>
    </xf>
    <xf numFmtId="176" fontId="11" fillId="0" borderId="2" xfId="0" applyNumberFormat="1" applyFont="1" applyBorder="1" applyAlignment="1">
      <alignment horizontal="right" vertical="center"/>
    </xf>
    <xf numFmtId="0" fontId="45" fillId="0" borderId="38" xfId="0" applyFont="1" applyBorder="1" applyAlignment="1">
      <alignment vertical="center" wrapText="1"/>
    </xf>
    <xf numFmtId="0" fontId="43" fillId="10" borderId="17" xfId="0" applyFont="1" applyFill="1" applyBorder="1" applyAlignment="1">
      <alignment horizontal="center" vertical="center" wrapText="1"/>
    </xf>
    <xf numFmtId="179" fontId="11" fillId="0" borderId="18" xfId="2" applyNumberFormat="1" applyFont="1" applyBorder="1">
      <alignment vertical="center"/>
    </xf>
    <xf numFmtId="0" fontId="47" fillId="0" borderId="0" xfId="0" applyFont="1">
      <alignment vertical="center"/>
    </xf>
    <xf numFmtId="0" fontId="12" fillId="0" borderId="0" xfId="0" applyFont="1">
      <alignment vertical="center"/>
    </xf>
    <xf numFmtId="176" fontId="12" fillId="0" borderId="0" xfId="0" applyNumberFormat="1" applyFont="1" applyAlignment="1">
      <alignment horizontal="right" vertical="center"/>
    </xf>
    <xf numFmtId="3" fontId="0" fillId="0" borderId="0" xfId="0" applyNumberFormat="1" applyFont="1">
      <alignment vertical="center"/>
    </xf>
    <xf numFmtId="0" fontId="46" fillId="0" borderId="0" xfId="0" applyFont="1">
      <alignment vertical="center"/>
    </xf>
    <xf numFmtId="179" fontId="12" fillId="0" borderId="0" xfId="0" applyNumberFormat="1" applyFont="1">
      <alignment vertical="center"/>
    </xf>
    <xf numFmtId="176" fontId="12" fillId="0" borderId="0" xfId="0" applyNumberFormat="1" applyFont="1">
      <alignment vertical="center"/>
    </xf>
    <xf numFmtId="0" fontId="21" fillId="6" borderId="2" xfId="0" applyFont="1" applyFill="1" applyBorder="1" applyAlignment="1">
      <alignment horizontal="center" vertical="center"/>
    </xf>
    <xf numFmtId="0" fontId="15" fillId="6" borderId="2" xfId="0" applyNumberFormat="1" applyFont="1" applyFill="1" applyBorder="1" applyAlignment="1">
      <alignment horizontal="center" vertical="center"/>
    </xf>
    <xf numFmtId="0" fontId="15" fillId="6" borderId="2" xfId="0" applyFont="1" applyFill="1" applyBorder="1" applyAlignment="1">
      <alignment horizontal="center" vertical="center" wrapText="1"/>
    </xf>
    <xf numFmtId="176" fontId="15" fillId="6" borderId="2" xfId="0" applyNumberFormat="1" applyFont="1" applyFill="1" applyBorder="1" applyAlignment="1">
      <alignment horizontal="center" vertical="center"/>
    </xf>
    <xf numFmtId="176" fontId="21" fillId="6" borderId="2" xfId="0" applyNumberFormat="1" applyFont="1" applyFill="1" applyBorder="1" applyAlignment="1">
      <alignment horizontal="center" vertical="center"/>
    </xf>
    <xf numFmtId="0" fontId="15" fillId="6" borderId="2" xfId="0" applyFont="1" applyFill="1" applyBorder="1" applyAlignment="1">
      <alignment horizontal="center" vertical="center"/>
    </xf>
    <xf numFmtId="176" fontId="11" fillId="5" borderId="2" xfId="0" applyNumberFormat="1" applyFont="1" applyFill="1" applyBorder="1" applyAlignment="1">
      <alignment horizontal="center" vertical="center"/>
    </xf>
    <xf numFmtId="176" fontId="23" fillId="5" borderId="2" xfId="0" applyNumberFormat="1" applyFont="1" applyFill="1" applyBorder="1" applyAlignment="1">
      <alignment horizontal="center" vertical="center"/>
    </xf>
    <xf numFmtId="178" fontId="16" fillId="0" borderId="2" xfId="0" applyNumberFormat="1" applyFont="1" applyBorder="1" applyAlignment="1">
      <alignment horizontal="center" vertical="center"/>
    </xf>
    <xf numFmtId="0" fontId="16" fillId="0" borderId="2" xfId="0" applyFont="1" applyBorder="1" applyAlignment="1">
      <alignment horizontal="center" vertical="center"/>
    </xf>
    <xf numFmtId="179" fontId="23" fillId="2" borderId="2" xfId="2" applyNumberFormat="1" applyFont="1" applyFill="1" applyBorder="1">
      <alignment vertical="center"/>
    </xf>
    <xf numFmtId="0" fontId="4" fillId="0" borderId="2" xfId="0" applyFont="1" applyBorder="1">
      <alignment vertical="center"/>
    </xf>
    <xf numFmtId="0" fontId="8" fillId="2" borderId="2" xfId="0" applyNumberFormat="1" applyFont="1" applyFill="1" applyBorder="1" applyAlignment="1">
      <alignment horizontal="justify" vertical="center"/>
    </xf>
    <xf numFmtId="181" fontId="23" fillId="0" borderId="2" xfId="2" applyNumberFormat="1" applyFont="1" applyBorder="1">
      <alignment vertical="center"/>
    </xf>
    <xf numFmtId="179" fontId="23" fillId="0" borderId="0" xfId="2" applyNumberFormat="1" applyFont="1">
      <alignment vertical="center"/>
    </xf>
    <xf numFmtId="0" fontId="51" fillId="0" borderId="0" xfId="0" applyFont="1">
      <alignment vertical="center"/>
    </xf>
    <xf numFmtId="0" fontId="11" fillId="0" borderId="0" xfId="0" applyFont="1" applyAlignment="1">
      <alignment horizontal="center" vertical="center"/>
    </xf>
    <xf numFmtId="0" fontId="28"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5" borderId="2" xfId="0" applyFont="1" applyFill="1" applyBorder="1" applyAlignment="1">
      <alignment horizontal="center" vertical="center"/>
    </xf>
    <xf numFmtId="0" fontId="4" fillId="0" borderId="0" xfId="0" applyFont="1" applyAlignment="1">
      <alignment horizontal="right" vertical="center"/>
    </xf>
    <xf numFmtId="0" fontId="7" fillId="0" borderId="3" xfId="0" applyFont="1" applyBorder="1" applyAlignment="1">
      <alignment vertical="center" wrapText="1"/>
    </xf>
    <xf numFmtId="0" fontId="2" fillId="0" borderId="3" xfId="0" applyFont="1" applyBorder="1" applyAlignment="1">
      <alignment vertical="center" wrapText="1"/>
    </xf>
    <xf numFmtId="0" fontId="16" fillId="0" borderId="35" xfId="0" applyFont="1" applyBorder="1" applyAlignment="1">
      <alignment vertical="center" wrapText="1"/>
    </xf>
    <xf numFmtId="0" fontId="4" fillId="0" borderId="0" xfId="0" applyFont="1" applyAlignment="1">
      <alignment horizontal="center" vertical="center"/>
    </xf>
    <xf numFmtId="179" fontId="4" fillId="0" borderId="0" xfId="2" applyNumberFormat="1" applyFont="1" applyAlignment="1">
      <alignment horizontal="center" vertical="center"/>
    </xf>
    <xf numFmtId="179" fontId="4" fillId="0" borderId="0" xfId="2" applyNumberFormat="1" applyFont="1" applyAlignment="1">
      <alignment vertical="center"/>
    </xf>
    <xf numFmtId="176" fontId="0" fillId="0" borderId="0" xfId="0" applyNumberFormat="1">
      <alignment vertical="center"/>
    </xf>
    <xf numFmtId="0" fontId="43" fillId="10" borderId="22" xfId="0" applyFont="1" applyFill="1" applyBorder="1" applyAlignment="1">
      <alignment horizontal="center" vertical="center" wrapText="1"/>
    </xf>
    <xf numFmtId="0" fontId="4" fillId="0" borderId="4" xfId="0" applyFont="1" applyBorder="1" applyAlignment="1">
      <alignment horizontal="justify" vertical="center"/>
    </xf>
    <xf numFmtId="179" fontId="11" fillId="0" borderId="4" xfId="2" applyNumberFormat="1" applyFont="1" applyBorder="1">
      <alignment vertical="center"/>
    </xf>
    <xf numFmtId="176" fontId="11" fillId="0" borderId="4" xfId="0" applyNumberFormat="1" applyFont="1" applyFill="1" applyBorder="1" applyAlignment="1">
      <alignment horizontal="right" vertical="center"/>
    </xf>
    <xf numFmtId="176" fontId="11" fillId="2" borderId="4" xfId="0" applyNumberFormat="1" applyFont="1" applyFill="1" applyBorder="1">
      <alignment vertical="center"/>
    </xf>
    <xf numFmtId="0" fontId="52" fillId="0" borderId="38" xfId="0" applyFont="1" applyBorder="1">
      <alignment vertical="center"/>
    </xf>
    <xf numFmtId="3" fontId="4" fillId="0" borderId="0" xfId="0" applyNumberFormat="1" applyFont="1">
      <alignment vertical="center"/>
    </xf>
    <xf numFmtId="0" fontId="53" fillId="0" borderId="0" xfId="0" applyFont="1" applyAlignment="1">
      <alignment horizontal="justify" vertical="center"/>
    </xf>
    <xf numFmtId="0" fontId="4" fillId="2" borderId="18" xfId="0" applyFont="1" applyFill="1" applyBorder="1" applyAlignment="1">
      <alignment horizontal="justify" vertical="center"/>
    </xf>
    <xf numFmtId="176" fontId="11" fillId="0" borderId="18" xfId="0" applyNumberFormat="1" applyFont="1" applyBorder="1" applyAlignment="1">
      <alignment horizontal="right" vertical="center"/>
    </xf>
    <xf numFmtId="179" fontId="11" fillId="2" borderId="18" xfId="2" applyNumberFormat="1" applyFont="1" applyFill="1" applyBorder="1">
      <alignment vertical="center"/>
    </xf>
    <xf numFmtId="0" fontId="4" fillId="0" borderId="19" xfId="0" applyFont="1" applyBorder="1" applyAlignment="1">
      <alignment vertical="center" wrapText="1"/>
    </xf>
    <xf numFmtId="176" fontId="16" fillId="0" borderId="0" xfId="0" applyNumberFormat="1" applyFont="1">
      <alignment vertical="center"/>
    </xf>
    <xf numFmtId="0" fontId="52" fillId="0" borderId="2" xfId="0" applyFont="1" applyBorder="1" applyAlignment="1">
      <alignment horizontal="center" vertical="center"/>
    </xf>
    <xf numFmtId="0" fontId="52" fillId="2" borderId="2" xfId="0" applyFont="1" applyFill="1" applyBorder="1" applyAlignment="1">
      <alignment horizontal="center" vertical="center"/>
    </xf>
    <xf numFmtId="177" fontId="7" fillId="0" borderId="2" xfId="0" applyNumberFormat="1" applyFont="1" applyBorder="1" applyAlignment="1">
      <alignment horizontal="center" vertical="center"/>
    </xf>
    <xf numFmtId="179" fontId="7" fillId="2" borderId="2" xfId="2" applyNumberFormat="1" applyFont="1" applyFill="1" applyBorder="1" applyAlignment="1">
      <alignment vertical="center" wrapText="1"/>
    </xf>
    <xf numFmtId="0" fontId="4" fillId="2" borderId="2" xfId="0" applyFont="1" applyFill="1" applyBorder="1" applyAlignment="1">
      <alignment horizontal="left" vertical="center" wrapText="1"/>
    </xf>
    <xf numFmtId="0" fontId="4" fillId="2" borderId="39" xfId="0" applyFont="1" applyFill="1" applyBorder="1" applyAlignment="1">
      <alignment horizontal="justify" vertical="center"/>
    </xf>
    <xf numFmtId="0" fontId="46" fillId="0" borderId="2" xfId="0" applyFont="1" applyBorder="1" applyAlignment="1">
      <alignment horizontal="justify" vertical="center"/>
    </xf>
    <xf numFmtId="0" fontId="46" fillId="0" borderId="0" xfId="0" applyFont="1" applyAlignment="1">
      <alignment horizontal="justify" vertical="center"/>
    </xf>
    <xf numFmtId="0" fontId="46" fillId="2" borderId="2" xfId="0" applyFont="1" applyFill="1" applyBorder="1" applyAlignment="1">
      <alignment horizontal="justify" vertical="center"/>
    </xf>
    <xf numFmtId="0" fontId="3" fillId="0" borderId="0" xfId="0" applyFont="1" applyAlignment="1">
      <alignment vertical="top"/>
    </xf>
    <xf numFmtId="0" fontId="54" fillId="3" borderId="0" xfId="0" applyFont="1" applyFill="1" applyBorder="1" applyAlignment="1">
      <alignment horizontal="center" vertical="center"/>
    </xf>
    <xf numFmtId="0" fontId="3" fillId="0" borderId="0" xfId="0" applyFont="1" applyAlignment="1">
      <alignment horizontal="left" vertical="center"/>
    </xf>
    <xf numFmtId="0" fontId="15" fillId="5" borderId="23" xfId="0" applyFont="1" applyFill="1" applyBorder="1" applyAlignment="1">
      <alignment horizontal="center" vertical="center"/>
    </xf>
    <xf numFmtId="0" fontId="15" fillId="5" borderId="24" xfId="0" applyFont="1" applyFill="1" applyBorder="1" applyAlignment="1">
      <alignment horizontal="center" vertical="center"/>
    </xf>
    <xf numFmtId="0" fontId="19" fillId="3" borderId="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19" xfId="0" applyFont="1" applyFill="1" applyBorder="1" applyAlignment="1">
      <alignment horizontal="center" vertical="center"/>
    </xf>
    <xf numFmtId="0" fontId="11" fillId="0" borderId="0" xfId="0" applyFont="1" applyAlignment="1">
      <alignment horizontal="center" vertical="center"/>
    </xf>
    <xf numFmtId="0" fontId="28" fillId="0" borderId="0" xfId="0" applyFont="1" applyAlignment="1">
      <alignment horizontal="center" vertical="center"/>
    </xf>
    <xf numFmtId="0" fontId="29" fillId="4" borderId="14" xfId="0" applyFont="1" applyFill="1" applyBorder="1" applyAlignment="1">
      <alignment horizontal="center" vertical="center"/>
    </xf>
    <xf numFmtId="0" fontId="29" fillId="4" borderId="17" xfId="0" applyFont="1" applyFill="1" applyBorder="1" applyAlignment="1">
      <alignment horizontal="center" vertical="center"/>
    </xf>
    <xf numFmtId="0" fontId="29" fillId="4" borderId="15"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16" xfId="0" applyFont="1" applyFill="1" applyBorder="1" applyAlignment="1">
      <alignment horizontal="center" vertical="center"/>
    </xf>
    <xf numFmtId="0" fontId="29" fillId="4" borderId="19"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10" fillId="4" borderId="15" xfId="0" applyFont="1" applyFill="1" applyBorder="1" applyAlignment="1">
      <alignment horizontal="left" vertical="center"/>
    </xf>
    <xf numFmtId="0" fontId="15" fillId="4" borderId="18" xfId="0" applyFont="1" applyFill="1" applyBorder="1" applyAlignment="1">
      <alignment horizontal="left"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36" fillId="3" borderId="0" xfId="0" applyFont="1" applyFill="1" applyBorder="1" applyAlignment="1">
      <alignment horizontal="center" vertical="center"/>
    </xf>
    <xf numFmtId="0" fontId="40" fillId="3" borderId="32" xfId="0" applyFont="1" applyFill="1" applyBorder="1" applyAlignment="1">
      <alignment horizontal="center" vertical="center"/>
    </xf>
    <xf numFmtId="0" fontId="42" fillId="5" borderId="28" xfId="0" applyFont="1" applyFill="1" applyBorder="1" applyAlignment="1">
      <alignment horizontal="center" vertical="center"/>
    </xf>
    <xf numFmtId="0" fontId="42" fillId="5" borderId="29" xfId="0" applyFont="1" applyFill="1" applyBorder="1" applyAlignment="1">
      <alignment horizontal="center" vertical="center"/>
    </xf>
    <xf numFmtId="0" fontId="12" fillId="0" borderId="0" xfId="0" applyFont="1" applyFill="1" applyBorder="1" applyAlignment="1">
      <alignment horizontal="center" vertical="center" wrapText="1"/>
    </xf>
    <xf numFmtId="0" fontId="44" fillId="9" borderId="22" xfId="0" applyFont="1" applyFill="1" applyBorder="1" applyAlignment="1">
      <alignment horizontal="center" vertical="center" wrapText="1"/>
    </xf>
    <xf numFmtId="0" fontId="44" fillId="9" borderId="36" xfId="0" applyFont="1" applyFill="1" applyBorder="1" applyAlignment="1">
      <alignment horizontal="center" vertical="center" wrapText="1"/>
    </xf>
    <xf numFmtId="0" fontId="0" fillId="9" borderId="36" xfId="0" applyFill="1" applyBorder="1" applyAlignment="1">
      <alignment horizontal="center" vertical="center" wrapText="1"/>
    </xf>
    <xf numFmtId="0" fontId="0" fillId="0" borderId="36" xfId="0" applyBorder="1" applyAlignment="1">
      <alignment horizontal="center" vertical="center" wrapText="1"/>
    </xf>
    <xf numFmtId="0" fontId="51" fillId="0" borderId="0" xfId="0" applyFont="1" applyAlignment="1">
      <alignment vertical="center" wrapText="1"/>
    </xf>
    <xf numFmtId="0" fontId="0" fillId="0" borderId="0" xfId="0" applyAlignment="1">
      <alignment vertical="center" wrapText="1"/>
    </xf>
    <xf numFmtId="0" fontId="48" fillId="3" borderId="0" xfId="0" applyFont="1" applyFill="1" applyBorder="1" applyAlignment="1">
      <alignment horizontal="center" vertical="center"/>
    </xf>
    <xf numFmtId="0" fontId="23" fillId="5" borderId="2" xfId="0" applyFont="1" applyFill="1" applyBorder="1" applyAlignment="1">
      <alignment horizontal="center" vertical="center"/>
    </xf>
    <xf numFmtId="0" fontId="5" fillId="2" borderId="1" xfId="1" applyFont="1" applyFill="1" applyBorder="1" applyAlignment="1">
      <alignment horizontal="center" vertical="center"/>
    </xf>
    <xf numFmtId="0" fontId="0" fillId="2" borderId="1" xfId="0" applyFill="1" applyBorder="1" applyAlignment="1">
      <alignment vertical="center"/>
    </xf>
  </cellXfs>
  <cellStyles count="3">
    <cellStyle name="一般" xfId="0" builtinId="0"/>
    <cellStyle name="一般 2" xfId="1"/>
    <cellStyle name="千分位"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2009775</xdr:colOff>
      <xdr:row>0</xdr:row>
      <xdr:rowOff>9525</xdr:rowOff>
    </xdr:from>
    <xdr:to>
      <xdr:col>3</xdr:col>
      <xdr:colOff>1333500</xdr:colOff>
      <xdr:row>0</xdr:row>
      <xdr:rowOff>657225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09775" y="9525"/>
          <a:ext cx="2943225" cy="647700"/>
        </a:xfrm>
        <a:prstGeom prst="rect">
          <a:avLst/>
        </a:prstGeom>
        <a:noFill/>
        <a:ln w="9525">
          <a:noFill/>
          <a:miter lim="800000"/>
          <a:headEnd/>
          <a:tailEnd/>
        </a:ln>
      </xdr:spPr>
    </xdr:pic>
    <xdr:clientData/>
  </xdr:twoCellAnchor>
  <xdr:twoCellAnchor>
    <xdr:from>
      <xdr:col>0</xdr:col>
      <xdr:colOff>2009775</xdr:colOff>
      <xdr:row>0</xdr:row>
      <xdr:rowOff>9525</xdr:rowOff>
    </xdr:from>
    <xdr:to>
      <xdr:col>3</xdr:col>
      <xdr:colOff>1333500</xdr:colOff>
      <xdr:row>0</xdr:row>
      <xdr:rowOff>657225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09775" y="9525"/>
          <a:ext cx="2943225" cy="6477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514350</xdr:colOff>
      <xdr:row>0</xdr:row>
      <xdr:rowOff>0</xdr:rowOff>
    </xdr:from>
    <xdr:to>
      <xdr:col>3</xdr:col>
      <xdr:colOff>3409950</xdr:colOff>
      <xdr:row>0</xdr:row>
      <xdr:rowOff>695325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33600" y="0"/>
          <a:ext cx="2895600" cy="695325"/>
        </a:xfrm>
        <a:prstGeom prst="rect">
          <a:avLst/>
        </a:prstGeom>
        <a:noFill/>
        <a:ln w="9525">
          <a:noFill/>
          <a:miter lim="800000"/>
          <a:headEnd/>
          <a:tailEnd/>
        </a:ln>
      </xdr:spPr>
    </xdr:pic>
    <xdr:clientData/>
  </xdr:twoCellAnchor>
  <xdr:twoCellAnchor>
    <xdr:from>
      <xdr:col>3</xdr:col>
      <xdr:colOff>514350</xdr:colOff>
      <xdr:row>0</xdr:row>
      <xdr:rowOff>0</xdr:rowOff>
    </xdr:from>
    <xdr:to>
      <xdr:col>3</xdr:col>
      <xdr:colOff>3409950</xdr:colOff>
      <xdr:row>0</xdr:row>
      <xdr:rowOff>695325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33600" y="0"/>
          <a:ext cx="2895600" cy="657225"/>
        </a:xfrm>
        <a:prstGeom prst="rect">
          <a:avLst/>
        </a:prstGeom>
        <a:noFill/>
        <a:ln w="9525">
          <a:noFill/>
          <a:miter lim="800000"/>
          <a:headEnd/>
          <a:tailEnd/>
        </a:ln>
      </xdr:spPr>
    </xdr:pic>
    <xdr:clientData/>
  </xdr:twoCellAnchor>
  <xdr:twoCellAnchor>
    <xdr:from>
      <xdr:col>3</xdr:col>
      <xdr:colOff>514350</xdr:colOff>
      <xdr:row>39</xdr:row>
      <xdr:rowOff>114300</xdr:rowOff>
    </xdr:from>
    <xdr:to>
      <xdr:col>3</xdr:col>
      <xdr:colOff>3409950</xdr:colOff>
      <xdr:row>40</xdr:row>
      <xdr:rowOff>114300</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33600" y="9906000"/>
          <a:ext cx="2895600" cy="657225"/>
        </a:xfrm>
        <a:prstGeom prst="rect">
          <a:avLst/>
        </a:prstGeom>
        <a:noFill/>
        <a:ln w="9525">
          <a:noFill/>
          <a:miter lim="800000"/>
          <a:headEnd/>
          <a:tailEnd/>
        </a:ln>
      </xdr:spPr>
    </xdr:pic>
    <xdr:clientData/>
  </xdr:twoCellAnchor>
  <xdr:twoCellAnchor>
    <xdr:from>
      <xdr:col>3</xdr:col>
      <xdr:colOff>495300</xdr:colOff>
      <xdr:row>75</xdr:row>
      <xdr:rowOff>95250</xdr:rowOff>
    </xdr:from>
    <xdr:to>
      <xdr:col>3</xdr:col>
      <xdr:colOff>3390900</xdr:colOff>
      <xdr:row>76</xdr:row>
      <xdr:rowOff>95250</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14550" y="19888200"/>
          <a:ext cx="28956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647700</xdr:colOff>
      <xdr:row>0</xdr:row>
      <xdr:rowOff>28575</xdr:rowOff>
    </xdr:from>
    <xdr:to>
      <xdr:col>3</xdr:col>
      <xdr:colOff>409575</xdr:colOff>
      <xdr:row>0</xdr:row>
      <xdr:rowOff>685800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90700" y="28575"/>
          <a:ext cx="2952750" cy="657225"/>
        </a:xfrm>
        <a:prstGeom prst="rect">
          <a:avLst/>
        </a:prstGeom>
        <a:noFill/>
        <a:ln w="9525">
          <a:noFill/>
          <a:miter lim="800000"/>
          <a:headEnd/>
          <a:tailEnd/>
        </a:ln>
      </xdr:spPr>
    </xdr:pic>
    <xdr:clientData/>
  </xdr:twoCellAnchor>
  <xdr:twoCellAnchor>
    <xdr:from>
      <xdr:col>1</xdr:col>
      <xdr:colOff>647700</xdr:colOff>
      <xdr:row>0</xdr:row>
      <xdr:rowOff>28575</xdr:rowOff>
    </xdr:from>
    <xdr:to>
      <xdr:col>3</xdr:col>
      <xdr:colOff>409575</xdr:colOff>
      <xdr:row>0</xdr:row>
      <xdr:rowOff>685800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90700" y="28575"/>
          <a:ext cx="2952750"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409573</xdr:colOff>
      <xdr:row>0</xdr:row>
      <xdr:rowOff>0</xdr:rowOff>
    </xdr:from>
    <xdr:to>
      <xdr:col>3</xdr:col>
      <xdr:colOff>200025</xdr:colOff>
      <xdr:row>0</xdr:row>
      <xdr:rowOff>657225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52573" y="0"/>
          <a:ext cx="2981327" cy="657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590550</xdr:colOff>
      <xdr:row>0</xdr:row>
      <xdr:rowOff>19050</xdr:rowOff>
    </xdr:from>
    <xdr:to>
      <xdr:col>3</xdr:col>
      <xdr:colOff>352425</xdr:colOff>
      <xdr:row>0</xdr:row>
      <xdr:rowOff>676275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3550" y="19050"/>
          <a:ext cx="2952750" cy="657225"/>
        </a:xfrm>
        <a:prstGeom prst="rect">
          <a:avLst/>
        </a:prstGeom>
        <a:noFill/>
        <a:ln w="9525">
          <a:noFill/>
          <a:miter lim="800000"/>
          <a:headEnd/>
          <a:tailEnd/>
        </a:ln>
      </xdr:spPr>
    </xdr:pic>
    <xdr:clientData/>
  </xdr:twoCellAnchor>
  <xdr:twoCellAnchor>
    <xdr:from>
      <xdr:col>1</xdr:col>
      <xdr:colOff>590550</xdr:colOff>
      <xdr:row>0</xdr:row>
      <xdr:rowOff>19050</xdr:rowOff>
    </xdr:from>
    <xdr:to>
      <xdr:col>3</xdr:col>
      <xdr:colOff>352425</xdr:colOff>
      <xdr:row>0</xdr:row>
      <xdr:rowOff>676275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3550" y="19050"/>
          <a:ext cx="2952750" cy="6572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400050</xdr:colOff>
      <xdr:row>0</xdr:row>
      <xdr:rowOff>38100</xdr:rowOff>
    </xdr:from>
    <xdr:to>
      <xdr:col>3</xdr:col>
      <xdr:colOff>161925</xdr:colOff>
      <xdr:row>0</xdr:row>
      <xdr:rowOff>695325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43050" y="38100"/>
          <a:ext cx="2952750" cy="657225"/>
        </a:xfrm>
        <a:prstGeom prst="rect">
          <a:avLst/>
        </a:prstGeom>
        <a:noFill/>
        <a:ln w="9525">
          <a:noFill/>
          <a:miter lim="800000"/>
          <a:headEnd/>
          <a:tailEnd/>
        </a:ln>
      </xdr:spPr>
    </xdr:pic>
    <xdr:clientData/>
  </xdr:twoCellAnchor>
  <xdr:twoCellAnchor>
    <xdr:from>
      <xdr:col>1</xdr:col>
      <xdr:colOff>400050</xdr:colOff>
      <xdr:row>0</xdr:row>
      <xdr:rowOff>38100</xdr:rowOff>
    </xdr:from>
    <xdr:to>
      <xdr:col>3</xdr:col>
      <xdr:colOff>161925</xdr:colOff>
      <xdr:row>0</xdr:row>
      <xdr:rowOff>695325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43050" y="38100"/>
          <a:ext cx="2952750" cy="6572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200023</xdr:colOff>
      <xdr:row>0</xdr:row>
      <xdr:rowOff>0</xdr:rowOff>
    </xdr:from>
    <xdr:to>
      <xdr:col>2</xdr:col>
      <xdr:colOff>1066799</xdr:colOff>
      <xdr:row>0</xdr:row>
      <xdr:rowOff>657225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66948" y="0"/>
          <a:ext cx="2933701" cy="6572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0</xdr:row>
      <xdr:rowOff>0</xdr:rowOff>
    </xdr:from>
    <xdr:to>
      <xdr:col>3</xdr:col>
      <xdr:colOff>190500</xdr:colOff>
      <xdr:row>0</xdr:row>
      <xdr:rowOff>657225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71625" y="0"/>
          <a:ext cx="2952750" cy="657225"/>
        </a:xfrm>
        <a:prstGeom prst="rect">
          <a:avLst/>
        </a:prstGeom>
        <a:noFill/>
        <a:ln w="9525">
          <a:noFill/>
          <a:miter lim="800000"/>
          <a:headEnd/>
          <a:tailEnd/>
        </a:ln>
      </xdr:spPr>
    </xdr:pic>
    <xdr:clientData/>
  </xdr:twoCellAnchor>
  <xdr:twoCellAnchor>
    <xdr:from>
      <xdr:col>1</xdr:col>
      <xdr:colOff>428625</xdr:colOff>
      <xdr:row>9</xdr:row>
      <xdr:rowOff>0</xdr:rowOff>
    </xdr:from>
    <xdr:to>
      <xdr:col>3</xdr:col>
      <xdr:colOff>190500</xdr:colOff>
      <xdr:row>9</xdr:row>
      <xdr:rowOff>657225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71625" y="2495550"/>
          <a:ext cx="2952750" cy="657225"/>
        </a:xfrm>
        <a:prstGeom prst="rect">
          <a:avLst/>
        </a:prstGeom>
        <a:noFill/>
        <a:ln w="9525">
          <a:noFill/>
          <a:miter lim="800000"/>
          <a:headEnd/>
          <a:tailEnd/>
        </a:ln>
      </xdr:spPr>
    </xdr:pic>
    <xdr:clientData/>
  </xdr:twoCellAnchor>
  <xdr:twoCellAnchor>
    <xdr:from>
      <xdr:col>1</xdr:col>
      <xdr:colOff>428625</xdr:colOff>
      <xdr:row>18</xdr:row>
      <xdr:rowOff>0</xdr:rowOff>
    </xdr:from>
    <xdr:to>
      <xdr:col>3</xdr:col>
      <xdr:colOff>190500</xdr:colOff>
      <xdr:row>18</xdr:row>
      <xdr:rowOff>657225</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71625" y="4991100"/>
          <a:ext cx="2952750" cy="657225"/>
        </a:xfrm>
        <a:prstGeom prst="rect">
          <a:avLst/>
        </a:prstGeom>
        <a:noFill/>
        <a:ln w="9525">
          <a:noFill/>
          <a:miter lim="800000"/>
          <a:headEnd/>
          <a:tailEnd/>
        </a:ln>
      </xdr:spPr>
    </xdr:pic>
    <xdr:clientData/>
  </xdr:twoCellAnchor>
  <xdr:twoCellAnchor>
    <xdr:from>
      <xdr:col>1</xdr:col>
      <xdr:colOff>428625</xdr:colOff>
      <xdr:row>0</xdr:row>
      <xdr:rowOff>0</xdr:rowOff>
    </xdr:from>
    <xdr:to>
      <xdr:col>3</xdr:col>
      <xdr:colOff>190500</xdr:colOff>
      <xdr:row>0</xdr:row>
      <xdr:rowOff>657225</xdr:rowOff>
    </xdr:to>
    <xdr:pic>
      <xdr:nvPicPr>
        <xdr:cNvPr id="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71625" y="0"/>
          <a:ext cx="2952750" cy="657225"/>
        </a:xfrm>
        <a:prstGeom prst="rect">
          <a:avLst/>
        </a:prstGeom>
        <a:noFill/>
        <a:ln w="9525">
          <a:noFill/>
          <a:miter lim="800000"/>
          <a:headEnd/>
          <a:tailEnd/>
        </a:ln>
      </xdr:spPr>
    </xdr:pic>
    <xdr:clientData/>
  </xdr:twoCellAnchor>
  <xdr:twoCellAnchor>
    <xdr:from>
      <xdr:col>1</xdr:col>
      <xdr:colOff>428625</xdr:colOff>
      <xdr:row>9</xdr:row>
      <xdr:rowOff>0</xdr:rowOff>
    </xdr:from>
    <xdr:to>
      <xdr:col>3</xdr:col>
      <xdr:colOff>190500</xdr:colOff>
      <xdr:row>9</xdr:row>
      <xdr:rowOff>657225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71625" y="2495550"/>
          <a:ext cx="2952750" cy="657225"/>
        </a:xfrm>
        <a:prstGeom prst="rect">
          <a:avLst/>
        </a:prstGeom>
        <a:noFill/>
        <a:ln w="9525">
          <a:noFill/>
          <a:miter lim="800000"/>
          <a:headEnd/>
          <a:tailEnd/>
        </a:ln>
      </xdr:spPr>
    </xdr:pic>
    <xdr:clientData/>
  </xdr:twoCellAnchor>
  <xdr:twoCellAnchor>
    <xdr:from>
      <xdr:col>1</xdr:col>
      <xdr:colOff>428625</xdr:colOff>
      <xdr:row>18</xdr:row>
      <xdr:rowOff>0</xdr:rowOff>
    </xdr:from>
    <xdr:to>
      <xdr:col>3</xdr:col>
      <xdr:colOff>190500</xdr:colOff>
      <xdr:row>18</xdr:row>
      <xdr:rowOff>657225</xdr:rowOff>
    </xdr:to>
    <xdr:pic>
      <xdr:nvPicPr>
        <xdr:cNvPr id="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71625" y="4991100"/>
          <a:ext cx="2952750" cy="6572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1562100</xdr:colOff>
      <xdr:row>0</xdr:row>
      <xdr:rowOff>104775</xdr:rowOff>
    </xdr:from>
    <xdr:to>
      <xdr:col>4</xdr:col>
      <xdr:colOff>342900</xdr:colOff>
      <xdr:row>0</xdr:row>
      <xdr:rowOff>762000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14575" y="104775"/>
          <a:ext cx="2914650" cy="6572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990600</xdr:colOff>
      <xdr:row>0</xdr:row>
      <xdr:rowOff>161925</xdr:rowOff>
    </xdr:from>
    <xdr:to>
      <xdr:col>4</xdr:col>
      <xdr:colOff>266700</xdr:colOff>
      <xdr:row>0</xdr:row>
      <xdr:rowOff>828675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57400" y="161925"/>
          <a:ext cx="2933700"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141;&#33452;/&#29141;&#33452;/&#23478;&#38263;&#26371;/105&#23416;&#24180;&#24230;/105&#23416;&#24180;&#27969;&#27700;&#24115;106.5.9&#26680;&#31456;&#26356;&#27491;&#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審核表"/>
      <sheetName val="控管"/>
      <sheetName val="審核表 (2)"/>
      <sheetName val="流水帳"/>
      <sheetName val="收入"/>
      <sheetName val="支出"/>
      <sheetName val="教務處"/>
      <sheetName val="學務處"/>
      <sheetName val="輔導室"/>
      <sheetName val="總務處"/>
      <sheetName val="家長會"/>
      <sheetName val="預備金、104學年度結存、104學年度應付款項"/>
      <sheetName val="控管 (2)"/>
      <sheetName val="借支清單"/>
      <sheetName val="穿越時空音樂會"/>
      <sheetName val="晨康專案收入"/>
      <sheetName val="文中56空地維護收入"/>
      <sheetName val="管樂團基金"/>
      <sheetName val="體育團隊基金"/>
      <sheetName val="直笛團基金"/>
      <sheetName val="獎助學金"/>
      <sheetName val="音樂社團演出基金"/>
      <sheetName val="104學年度期末感恩餐會剩餘款"/>
      <sheetName val="管弦樂團基金"/>
      <sheetName val="畢業典禮"/>
      <sheetName val="期末感恩餐會"/>
      <sheetName val="運動會"/>
      <sheetName val="311投影機"/>
      <sheetName val="弦樂團基金"/>
      <sheetName val="歲末聯誼餐會"/>
      <sheetName val="歲末聯誼收入支出"/>
      <sheetName val="預備金支出明細"/>
      <sheetName val="各項收支明細表"/>
    </sheetNames>
    <sheetDataSet>
      <sheetData sheetId="0"/>
      <sheetData sheetId="1"/>
      <sheetData sheetId="2"/>
      <sheetData sheetId="3"/>
      <sheetData sheetId="4">
        <row r="7">
          <cell r="C7">
            <v>2413000</v>
          </cell>
        </row>
        <row r="8">
          <cell r="C8">
            <v>185500</v>
          </cell>
        </row>
        <row r="9">
          <cell r="C9">
            <v>177465</v>
          </cell>
        </row>
        <row r="10">
          <cell r="C10">
            <v>1323</v>
          </cell>
        </row>
      </sheetData>
      <sheetData sheetId="5"/>
      <sheetData sheetId="6">
        <row r="19">
          <cell r="D19">
            <v>170170</v>
          </cell>
        </row>
      </sheetData>
      <sheetData sheetId="7">
        <row r="17">
          <cell r="D17">
            <v>380725</v>
          </cell>
        </row>
      </sheetData>
      <sheetData sheetId="8">
        <row r="10">
          <cell r="D10">
            <v>25411</v>
          </cell>
        </row>
      </sheetData>
      <sheetData sheetId="9">
        <row r="13">
          <cell r="D13">
            <v>158858</v>
          </cell>
        </row>
      </sheetData>
      <sheetData sheetId="10">
        <row r="13">
          <cell r="D13">
            <v>191986</v>
          </cell>
        </row>
      </sheetData>
      <sheetData sheetId="11">
        <row r="5">
          <cell r="D5">
            <v>57916</v>
          </cell>
        </row>
        <row r="23">
          <cell r="D23">
            <v>441883</v>
          </cell>
        </row>
      </sheetData>
      <sheetData sheetId="12"/>
      <sheetData sheetId="13"/>
      <sheetData sheetId="14">
        <row r="51">
          <cell r="C51">
            <v>198500</v>
          </cell>
        </row>
      </sheetData>
      <sheetData sheetId="15">
        <row r="54">
          <cell r="C54">
            <v>404598</v>
          </cell>
        </row>
      </sheetData>
      <sheetData sheetId="16">
        <row r="22">
          <cell r="C22">
            <v>125085</v>
          </cell>
        </row>
      </sheetData>
      <sheetData sheetId="17"/>
      <sheetData sheetId="18">
        <row r="30">
          <cell r="C30">
            <v>108602</v>
          </cell>
        </row>
      </sheetData>
      <sheetData sheetId="19"/>
      <sheetData sheetId="20">
        <row r="17">
          <cell r="C17">
            <v>178188</v>
          </cell>
        </row>
      </sheetData>
      <sheetData sheetId="21">
        <row r="24">
          <cell r="C24">
            <v>56610</v>
          </cell>
        </row>
      </sheetData>
      <sheetData sheetId="22"/>
      <sheetData sheetId="23">
        <row r="60">
          <cell r="C60">
            <v>155000</v>
          </cell>
        </row>
      </sheetData>
      <sheetData sheetId="24">
        <row r="11">
          <cell r="C11">
            <v>12020</v>
          </cell>
        </row>
      </sheetData>
      <sheetData sheetId="25">
        <row r="8">
          <cell r="C8">
            <v>184500</v>
          </cell>
        </row>
      </sheetData>
      <sheetData sheetId="26">
        <row r="17">
          <cell r="C17">
            <v>101700</v>
          </cell>
        </row>
      </sheetData>
      <sheetData sheetId="27"/>
      <sheetData sheetId="28"/>
      <sheetData sheetId="29">
        <row r="40">
          <cell r="C40">
            <v>357900</v>
          </cell>
        </row>
      </sheetData>
      <sheetData sheetId="30"/>
      <sheetData sheetId="31"/>
      <sheetData sheetId="3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249977111117893"/>
  </sheetPr>
  <dimension ref="A1:L29"/>
  <sheetViews>
    <sheetView workbookViewId="0">
      <selection sqref="A1:E1"/>
    </sheetView>
  </sheetViews>
  <sheetFormatPr defaultRowHeight="16.5"/>
  <cols>
    <col min="1" max="1" width="27.875" style="1" customWidth="1"/>
    <col min="2" max="2" width="13.625" style="1" customWidth="1"/>
    <col min="3" max="3" width="6" style="1" customWidth="1"/>
    <col min="4" max="4" width="28.625" style="1" customWidth="1"/>
    <col min="5" max="5" width="13.625" style="1" customWidth="1"/>
    <col min="6" max="7" width="13.875" hidden="1" customWidth="1"/>
    <col min="8" max="8" width="10.625" hidden="1" customWidth="1"/>
    <col min="9" max="9" width="10.875" hidden="1" customWidth="1"/>
    <col min="11" max="12" width="9.5" bestFit="1" customWidth="1"/>
    <col min="257" max="257" width="27.875" customWidth="1"/>
    <col min="258" max="258" width="13.625" customWidth="1"/>
    <col min="259" max="259" width="6" customWidth="1"/>
    <col min="260" max="260" width="28.625" customWidth="1"/>
    <col min="261" max="261" width="13.625" customWidth="1"/>
    <col min="262" max="263" width="13.875" bestFit="1" customWidth="1"/>
    <col min="264" max="264" width="10.625" customWidth="1"/>
    <col min="265" max="265" width="10.875" bestFit="1" customWidth="1"/>
    <col min="268" max="268" width="9.5" bestFit="1" customWidth="1"/>
    <col min="513" max="513" width="27.875" customWidth="1"/>
    <col min="514" max="514" width="13.625" customWidth="1"/>
    <col min="515" max="515" width="6" customWidth="1"/>
    <col min="516" max="516" width="28.625" customWidth="1"/>
    <col min="517" max="517" width="13.625" customWidth="1"/>
    <col min="518" max="519" width="13.875" bestFit="1" customWidth="1"/>
    <col min="520" max="520" width="10.625" customWidth="1"/>
    <col min="521" max="521" width="10.875" bestFit="1" customWidth="1"/>
    <col min="524" max="524" width="9.5" bestFit="1" customWidth="1"/>
    <col min="769" max="769" width="27.875" customWidth="1"/>
    <col min="770" max="770" width="13.625" customWidth="1"/>
    <col min="771" max="771" width="6" customWidth="1"/>
    <col min="772" max="772" width="28.625" customWidth="1"/>
    <col min="773" max="773" width="13.625" customWidth="1"/>
    <col min="774" max="775" width="13.875" bestFit="1" customWidth="1"/>
    <col min="776" max="776" width="10.625" customWidth="1"/>
    <col min="777" max="777" width="10.875" bestFit="1" customWidth="1"/>
    <col min="780" max="780" width="9.5" bestFit="1" customWidth="1"/>
    <col min="1025" max="1025" width="27.875" customWidth="1"/>
    <col min="1026" max="1026" width="13.625" customWidth="1"/>
    <col min="1027" max="1027" width="6" customWidth="1"/>
    <col min="1028" max="1028" width="28.625" customWidth="1"/>
    <col min="1029" max="1029" width="13.625" customWidth="1"/>
    <col min="1030" max="1031" width="13.875" bestFit="1" customWidth="1"/>
    <col min="1032" max="1032" width="10.625" customWidth="1"/>
    <col min="1033" max="1033" width="10.875" bestFit="1" customWidth="1"/>
    <col min="1036" max="1036" width="9.5" bestFit="1" customWidth="1"/>
    <col min="1281" max="1281" width="27.875" customWidth="1"/>
    <col min="1282" max="1282" width="13.625" customWidth="1"/>
    <col min="1283" max="1283" width="6" customWidth="1"/>
    <col min="1284" max="1284" width="28.625" customWidth="1"/>
    <col min="1285" max="1285" width="13.625" customWidth="1"/>
    <col min="1286" max="1287" width="13.875" bestFit="1" customWidth="1"/>
    <col min="1288" max="1288" width="10.625" customWidth="1"/>
    <col min="1289" max="1289" width="10.875" bestFit="1" customWidth="1"/>
    <col min="1292" max="1292" width="9.5" bestFit="1" customWidth="1"/>
    <col min="1537" max="1537" width="27.875" customWidth="1"/>
    <col min="1538" max="1538" width="13.625" customWidth="1"/>
    <col min="1539" max="1539" width="6" customWidth="1"/>
    <col min="1540" max="1540" width="28.625" customWidth="1"/>
    <col min="1541" max="1541" width="13.625" customWidth="1"/>
    <col min="1542" max="1543" width="13.875" bestFit="1" customWidth="1"/>
    <col min="1544" max="1544" width="10.625" customWidth="1"/>
    <col min="1545" max="1545" width="10.875" bestFit="1" customWidth="1"/>
    <col min="1548" max="1548" width="9.5" bestFit="1" customWidth="1"/>
    <col min="1793" max="1793" width="27.875" customWidth="1"/>
    <col min="1794" max="1794" width="13.625" customWidth="1"/>
    <col min="1795" max="1795" width="6" customWidth="1"/>
    <col min="1796" max="1796" width="28.625" customWidth="1"/>
    <col min="1797" max="1797" width="13.625" customWidth="1"/>
    <col min="1798" max="1799" width="13.875" bestFit="1" customWidth="1"/>
    <col min="1800" max="1800" width="10.625" customWidth="1"/>
    <col min="1801" max="1801" width="10.875" bestFit="1" customWidth="1"/>
    <col min="1804" max="1804" width="9.5" bestFit="1" customWidth="1"/>
    <col min="2049" max="2049" width="27.875" customWidth="1"/>
    <col min="2050" max="2050" width="13.625" customWidth="1"/>
    <col min="2051" max="2051" width="6" customWidth="1"/>
    <col min="2052" max="2052" width="28.625" customWidth="1"/>
    <col min="2053" max="2053" width="13.625" customWidth="1"/>
    <col min="2054" max="2055" width="13.875" bestFit="1" customWidth="1"/>
    <col min="2056" max="2056" width="10.625" customWidth="1"/>
    <col min="2057" max="2057" width="10.875" bestFit="1" customWidth="1"/>
    <col min="2060" max="2060" width="9.5" bestFit="1" customWidth="1"/>
    <col min="2305" max="2305" width="27.875" customWidth="1"/>
    <col min="2306" max="2306" width="13.625" customWidth="1"/>
    <col min="2307" max="2307" width="6" customWidth="1"/>
    <col min="2308" max="2308" width="28.625" customWidth="1"/>
    <col min="2309" max="2309" width="13.625" customWidth="1"/>
    <col min="2310" max="2311" width="13.875" bestFit="1" customWidth="1"/>
    <col min="2312" max="2312" width="10.625" customWidth="1"/>
    <col min="2313" max="2313" width="10.875" bestFit="1" customWidth="1"/>
    <col min="2316" max="2316" width="9.5" bestFit="1" customWidth="1"/>
    <col min="2561" max="2561" width="27.875" customWidth="1"/>
    <col min="2562" max="2562" width="13.625" customWidth="1"/>
    <col min="2563" max="2563" width="6" customWidth="1"/>
    <col min="2564" max="2564" width="28.625" customWidth="1"/>
    <col min="2565" max="2565" width="13.625" customWidth="1"/>
    <col min="2566" max="2567" width="13.875" bestFit="1" customWidth="1"/>
    <col min="2568" max="2568" width="10.625" customWidth="1"/>
    <col min="2569" max="2569" width="10.875" bestFit="1" customWidth="1"/>
    <col min="2572" max="2572" width="9.5" bestFit="1" customWidth="1"/>
    <col min="2817" max="2817" width="27.875" customWidth="1"/>
    <col min="2818" max="2818" width="13.625" customWidth="1"/>
    <col min="2819" max="2819" width="6" customWidth="1"/>
    <col min="2820" max="2820" width="28.625" customWidth="1"/>
    <col min="2821" max="2821" width="13.625" customWidth="1"/>
    <col min="2822" max="2823" width="13.875" bestFit="1" customWidth="1"/>
    <col min="2824" max="2824" width="10.625" customWidth="1"/>
    <col min="2825" max="2825" width="10.875" bestFit="1" customWidth="1"/>
    <col min="2828" max="2828" width="9.5" bestFit="1" customWidth="1"/>
    <col min="3073" max="3073" width="27.875" customWidth="1"/>
    <col min="3074" max="3074" width="13.625" customWidth="1"/>
    <col min="3075" max="3075" width="6" customWidth="1"/>
    <col min="3076" max="3076" width="28.625" customWidth="1"/>
    <col min="3077" max="3077" width="13.625" customWidth="1"/>
    <col min="3078" max="3079" width="13.875" bestFit="1" customWidth="1"/>
    <col min="3080" max="3080" width="10.625" customWidth="1"/>
    <col min="3081" max="3081" width="10.875" bestFit="1" customWidth="1"/>
    <col min="3084" max="3084" width="9.5" bestFit="1" customWidth="1"/>
    <col min="3329" max="3329" width="27.875" customWidth="1"/>
    <col min="3330" max="3330" width="13.625" customWidth="1"/>
    <col min="3331" max="3331" width="6" customWidth="1"/>
    <col min="3332" max="3332" width="28.625" customWidth="1"/>
    <col min="3333" max="3333" width="13.625" customWidth="1"/>
    <col min="3334" max="3335" width="13.875" bestFit="1" customWidth="1"/>
    <col min="3336" max="3336" width="10.625" customWidth="1"/>
    <col min="3337" max="3337" width="10.875" bestFit="1" customWidth="1"/>
    <col min="3340" max="3340" width="9.5" bestFit="1" customWidth="1"/>
    <col min="3585" max="3585" width="27.875" customWidth="1"/>
    <col min="3586" max="3586" width="13.625" customWidth="1"/>
    <col min="3587" max="3587" width="6" customWidth="1"/>
    <col min="3588" max="3588" width="28.625" customWidth="1"/>
    <col min="3589" max="3589" width="13.625" customWidth="1"/>
    <col min="3590" max="3591" width="13.875" bestFit="1" customWidth="1"/>
    <col min="3592" max="3592" width="10.625" customWidth="1"/>
    <col min="3593" max="3593" width="10.875" bestFit="1" customWidth="1"/>
    <col min="3596" max="3596" width="9.5" bestFit="1" customWidth="1"/>
    <col min="3841" max="3841" width="27.875" customWidth="1"/>
    <col min="3842" max="3842" width="13.625" customWidth="1"/>
    <col min="3843" max="3843" width="6" customWidth="1"/>
    <col min="3844" max="3844" width="28.625" customWidth="1"/>
    <col min="3845" max="3845" width="13.625" customWidth="1"/>
    <col min="3846" max="3847" width="13.875" bestFit="1" customWidth="1"/>
    <col min="3848" max="3848" width="10.625" customWidth="1"/>
    <col min="3849" max="3849" width="10.875" bestFit="1" customWidth="1"/>
    <col min="3852" max="3852" width="9.5" bestFit="1" customWidth="1"/>
    <col min="4097" max="4097" width="27.875" customWidth="1"/>
    <col min="4098" max="4098" width="13.625" customWidth="1"/>
    <col min="4099" max="4099" width="6" customWidth="1"/>
    <col min="4100" max="4100" width="28.625" customWidth="1"/>
    <col min="4101" max="4101" width="13.625" customWidth="1"/>
    <col min="4102" max="4103" width="13.875" bestFit="1" customWidth="1"/>
    <col min="4104" max="4104" width="10.625" customWidth="1"/>
    <col min="4105" max="4105" width="10.875" bestFit="1" customWidth="1"/>
    <col min="4108" max="4108" width="9.5" bestFit="1" customWidth="1"/>
    <col min="4353" max="4353" width="27.875" customWidth="1"/>
    <col min="4354" max="4354" width="13.625" customWidth="1"/>
    <col min="4355" max="4355" width="6" customWidth="1"/>
    <col min="4356" max="4356" width="28.625" customWidth="1"/>
    <col min="4357" max="4357" width="13.625" customWidth="1"/>
    <col min="4358" max="4359" width="13.875" bestFit="1" customWidth="1"/>
    <col min="4360" max="4360" width="10.625" customWidth="1"/>
    <col min="4361" max="4361" width="10.875" bestFit="1" customWidth="1"/>
    <col min="4364" max="4364" width="9.5" bestFit="1" customWidth="1"/>
    <col min="4609" max="4609" width="27.875" customWidth="1"/>
    <col min="4610" max="4610" width="13.625" customWidth="1"/>
    <col min="4611" max="4611" width="6" customWidth="1"/>
    <col min="4612" max="4612" width="28.625" customWidth="1"/>
    <col min="4613" max="4613" width="13.625" customWidth="1"/>
    <col min="4614" max="4615" width="13.875" bestFit="1" customWidth="1"/>
    <col min="4616" max="4616" width="10.625" customWidth="1"/>
    <col min="4617" max="4617" width="10.875" bestFit="1" customWidth="1"/>
    <col min="4620" max="4620" width="9.5" bestFit="1" customWidth="1"/>
    <col min="4865" max="4865" width="27.875" customWidth="1"/>
    <col min="4866" max="4866" width="13.625" customWidth="1"/>
    <col min="4867" max="4867" width="6" customWidth="1"/>
    <col min="4868" max="4868" width="28.625" customWidth="1"/>
    <col min="4869" max="4869" width="13.625" customWidth="1"/>
    <col min="4870" max="4871" width="13.875" bestFit="1" customWidth="1"/>
    <col min="4872" max="4872" width="10.625" customWidth="1"/>
    <col min="4873" max="4873" width="10.875" bestFit="1" customWidth="1"/>
    <col min="4876" max="4876" width="9.5" bestFit="1" customWidth="1"/>
    <col min="5121" max="5121" width="27.875" customWidth="1"/>
    <col min="5122" max="5122" width="13.625" customWidth="1"/>
    <col min="5123" max="5123" width="6" customWidth="1"/>
    <col min="5124" max="5124" width="28.625" customWidth="1"/>
    <col min="5125" max="5125" width="13.625" customWidth="1"/>
    <col min="5126" max="5127" width="13.875" bestFit="1" customWidth="1"/>
    <col min="5128" max="5128" width="10.625" customWidth="1"/>
    <col min="5129" max="5129" width="10.875" bestFit="1" customWidth="1"/>
    <col min="5132" max="5132" width="9.5" bestFit="1" customWidth="1"/>
    <col min="5377" max="5377" width="27.875" customWidth="1"/>
    <col min="5378" max="5378" width="13.625" customWidth="1"/>
    <col min="5379" max="5379" width="6" customWidth="1"/>
    <col min="5380" max="5380" width="28.625" customWidth="1"/>
    <col min="5381" max="5381" width="13.625" customWidth="1"/>
    <col min="5382" max="5383" width="13.875" bestFit="1" customWidth="1"/>
    <col min="5384" max="5384" width="10.625" customWidth="1"/>
    <col min="5385" max="5385" width="10.875" bestFit="1" customWidth="1"/>
    <col min="5388" max="5388" width="9.5" bestFit="1" customWidth="1"/>
    <col min="5633" max="5633" width="27.875" customWidth="1"/>
    <col min="5634" max="5634" width="13.625" customWidth="1"/>
    <col min="5635" max="5635" width="6" customWidth="1"/>
    <col min="5636" max="5636" width="28.625" customWidth="1"/>
    <col min="5637" max="5637" width="13.625" customWidth="1"/>
    <col min="5638" max="5639" width="13.875" bestFit="1" customWidth="1"/>
    <col min="5640" max="5640" width="10.625" customWidth="1"/>
    <col min="5641" max="5641" width="10.875" bestFit="1" customWidth="1"/>
    <col min="5644" max="5644" width="9.5" bestFit="1" customWidth="1"/>
    <col min="5889" max="5889" width="27.875" customWidth="1"/>
    <col min="5890" max="5890" width="13.625" customWidth="1"/>
    <col min="5891" max="5891" width="6" customWidth="1"/>
    <col min="5892" max="5892" width="28.625" customWidth="1"/>
    <col min="5893" max="5893" width="13.625" customWidth="1"/>
    <col min="5894" max="5895" width="13.875" bestFit="1" customWidth="1"/>
    <col min="5896" max="5896" width="10.625" customWidth="1"/>
    <col min="5897" max="5897" width="10.875" bestFit="1" customWidth="1"/>
    <col min="5900" max="5900" width="9.5" bestFit="1" customWidth="1"/>
    <col min="6145" max="6145" width="27.875" customWidth="1"/>
    <col min="6146" max="6146" width="13.625" customWidth="1"/>
    <col min="6147" max="6147" width="6" customWidth="1"/>
    <col min="6148" max="6148" width="28.625" customWidth="1"/>
    <col min="6149" max="6149" width="13.625" customWidth="1"/>
    <col min="6150" max="6151" width="13.875" bestFit="1" customWidth="1"/>
    <col min="6152" max="6152" width="10.625" customWidth="1"/>
    <col min="6153" max="6153" width="10.875" bestFit="1" customWidth="1"/>
    <col min="6156" max="6156" width="9.5" bestFit="1" customWidth="1"/>
    <col min="6401" max="6401" width="27.875" customWidth="1"/>
    <col min="6402" max="6402" width="13.625" customWidth="1"/>
    <col min="6403" max="6403" width="6" customWidth="1"/>
    <col min="6404" max="6404" width="28.625" customWidth="1"/>
    <col min="6405" max="6405" width="13.625" customWidth="1"/>
    <col min="6406" max="6407" width="13.875" bestFit="1" customWidth="1"/>
    <col min="6408" max="6408" width="10.625" customWidth="1"/>
    <col min="6409" max="6409" width="10.875" bestFit="1" customWidth="1"/>
    <col min="6412" max="6412" width="9.5" bestFit="1" customWidth="1"/>
    <col min="6657" max="6657" width="27.875" customWidth="1"/>
    <col min="6658" max="6658" width="13.625" customWidth="1"/>
    <col min="6659" max="6659" width="6" customWidth="1"/>
    <col min="6660" max="6660" width="28.625" customWidth="1"/>
    <col min="6661" max="6661" width="13.625" customWidth="1"/>
    <col min="6662" max="6663" width="13.875" bestFit="1" customWidth="1"/>
    <col min="6664" max="6664" width="10.625" customWidth="1"/>
    <col min="6665" max="6665" width="10.875" bestFit="1" customWidth="1"/>
    <col min="6668" max="6668" width="9.5" bestFit="1" customWidth="1"/>
    <col min="6913" max="6913" width="27.875" customWidth="1"/>
    <col min="6914" max="6914" width="13.625" customWidth="1"/>
    <col min="6915" max="6915" width="6" customWidth="1"/>
    <col min="6916" max="6916" width="28.625" customWidth="1"/>
    <col min="6917" max="6917" width="13.625" customWidth="1"/>
    <col min="6918" max="6919" width="13.875" bestFit="1" customWidth="1"/>
    <col min="6920" max="6920" width="10.625" customWidth="1"/>
    <col min="6921" max="6921" width="10.875" bestFit="1" customWidth="1"/>
    <col min="6924" max="6924" width="9.5" bestFit="1" customWidth="1"/>
    <col min="7169" max="7169" width="27.875" customWidth="1"/>
    <col min="7170" max="7170" width="13.625" customWidth="1"/>
    <col min="7171" max="7171" width="6" customWidth="1"/>
    <col min="7172" max="7172" width="28.625" customWidth="1"/>
    <col min="7173" max="7173" width="13.625" customWidth="1"/>
    <col min="7174" max="7175" width="13.875" bestFit="1" customWidth="1"/>
    <col min="7176" max="7176" width="10.625" customWidth="1"/>
    <col min="7177" max="7177" width="10.875" bestFit="1" customWidth="1"/>
    <col min="7180" max="7180" width="9.5" bestFit="1" customWidth="1"/>
    <col min="7425" max="7425" width="27.875" customWidth="1"/>
    <col min="7426" max="7426" width="13.625" customWidth="1"/>
    <col min="7427" max="7427" width="6" customWidth="1"/>
    <col min="7428" max="7428" width="28.625" customWidth="1"/>
    <col min="7429" max="7429" width="13.625" customWidth="1"/>
    <col min="7430" max="7431" width="13.875" bestFit="1" customWidth="1"/>
    <col min="7432" max="7432" width="10.625" customWidth="1"/>
    <col min="7433" max="7433" width="10.875" bestFit="1" customWidth="1"/>
    <col min="7436" max="7436" width="9.5" bestFit="1" customWidth="1"/>
    <col min="7681" max="7681" width="27.875" customWidth="1"/>
    <col min="7682" max="7682" width="13.625" customWidth="1"/>
    <col min="7683" max="7683" width="6" customWidth="1"/>
    <col min="7684" max="7684" width="28.625" customWidth="1"/>
    <col min="7685" max="7685" width="13.625" customWidth="1"/>
    <col min="7686" max="7687" width="13.875" bestFit="1" customWidth="1"/>
    <col min="7688" max="7688" width="10.625" customWidth="1"/>
    <col min="7689" max="7689" width="10.875" bestFit="1" customWidth="1"/>
    <col min="7692" max="7692" width="9.5" bestFit="1" customWidth="1"/>
    <col min="7937" max="7937" width="27.875" customWidth="1"/>
    <col min="7938" max="7938" width="13.625" customWidth="1"/>
    <col min="7939" max="7939" width="6" customWidth="1"/>
    <col min="7940" max="7940" width="28.625" customWidth="1"/>
    <col min="7941" max="7941" width="13.625" customWidth="1"/>
    <col min="7942" max="7943" width="13.875" bestFit="1" customWidth="1"/>
    <col min="7944" max="7944" width="10.625" customWidth="1"/>
    <col min="7945" max="7945" width="10.875" bestFit="1" customWidth="1"/>
    <col min="7948" max="7948" width="9.5" bestFit="1" customWidth="1"/>
    <col min="8193" max="8193" width="27.875" customWidth="1"/>
    <col min="8194" max="8194" width="13.625" customWidth="1"/>
    <col min="8195" max="8195" width="6" customWidth="1"/>
    <col min="8196" max="8196" width="28.625" customWidth="1"/>
    <col min="8197" max="8197" width="13.625" customWidth="1"/>
    <col min="8198" max="8199" width="13.875" bestFit="1" customWidth="1"/>
    <col min="8200" max="8200" width="10.625" customWidth="1"/>
    <col min="8201" max="8201" width="10.875" bestFit="1" customWidth="1"/>
    <col min="8204" max="8204" width="9.5" bestFit="1" customWidth="1"/>
    <col min="8449" max="8449" width="27.875" customWidth="1"/>
    <col min="8450" max="8450" width="13.625" customWidth="1"/>
    <col min="8451" max="8451" width="6" customWidth="1"/>
    <col min="8452" max="8452" width="28.625" customWidth="1"/>
    <col min="8453" max="8453" width="13.625" customWidth="1"/>
    <col min="8454" max="8455" width="13.875" bestFit="1" customWidth="1"/>
    <col min="8456" max="8456" width="10.625" customWidth="1"/>
    <col min="8457" max="8457" width="10.875" bestFit="1" customWidth="1"/>
    <col min="8460" max="8460" width="9.5" bestFit="1" customWidth="1"/>
    <col min="8705" max="8705" width="27.875" customWidth="1"/>
    <col min="8706" max="8706" width="13.625" customWidth="1"/>
    <col min="8707" max="8707" width="6" customWidth="1"/>
    <col min="8708" max="8708" width="28.625" customWidth="1"/>
    <col min="8709" max="8709" width="13.625" customWidth="1"/>
    <col min="8710" max="8711" width="13.875" bestFit="1" customWidth="1"/>
    <col min="8712" max="8712" width="10.625" customWidth="1"/>
    <col min="8713" max="8713" width="10.875" bestFit="1" customWidth="1"/>
    <col min="8716" max="8716" width="9.5" bestFit="1" customWidth="1"/>
    <col min="8961" max="8961" width="27.875" customWidth="1"/>
    <col min="8962" max="8962" width="13.625" customWidth="1"/>
    <col min="8963" max="8963" width="6" customWidth="1"/>
    <col min="8964" max="8964" width="28.625" customWidth="1"/>
    <col min="8965" max="8965" width="13.625" customWidth="1"/>
    <col min="8966" max="8967" width="13.875" bestFit="1" customWidth="1"/>
    <col min="8968" max="8968" width="10.625" customWidth="1"/>
    <col min="8969" max="8969" width="10.875" bestFit="1" customWidth="1"/>
    <col min="8972" max="8972" width="9.5" bestFit="1" customWidth="1"/>
    <col min="9217" max="9217" width="27.875" customWidth="1"/>
    <col min="9218" max="9218" width="13.625" customWidth="1"/>
    <col min="9219" max="9219" width="6" customWidth="1"/>
    <col min="9220" max="9220" width="28.625" customWidth="1"/>
    <col min="9221" max="9221" width="13.625" customWidth="1"/>
    <col min="9222" max="9223" width="13.875" bestFit="1" customWidth="1"/>
    <col min="9224" max="9224" width="10.625" customWidth="1"/>
    <col min="9225" max="9225" width="10.875" bestFit="1" customWidth="1"/>
    <col min="9228" max="9228" width="9.5" bestFit="1" customWidth="1"/>
    <col min="9473" max="9473" width="27.875" customWidth="1"/>
    <col min="9474" max="9474" width="13.625" customWidth="1"/>
    <col min="9475" max="9475" width="6" customWidth="1"/>
    <col min="9476" max="9476" width="28.625" customWidth="1"/>
    <col min="9477" max="9477" width="13.625" customWidth="1"/>
    <col min="9478" max="9479" width="13.875" bestFit="1" customWidth="1"/>
    <col min="9480" max="9480" width="10.625" customWidth="1"/>
    <col min="9481" max="9481" width="10.875" bestFit="1" customWidth="1"/>
    <col min="9484" max="9484" width="9.5" bestFit="1" customWidth="1"/>
    <col min="9729" max="9729" width="27.875" customWidth="1"/>
    <col min="9730" max="9730" width="13.625" customWidth="1"/>
    <col min="9731" max="9731" width="6" customWidth="1"/>
    <col min="9732" max="9732" width="28.625" customWidth="1"/>
    <col min="9733" max="9733" width="13.625" customWidth="1"/>
    <col min="9734" max="9735" width="13.875" bestFit="1" customWidth="1"/>
    <col min="9736" max="9736" width="10.625" customWidth="1"/>
    <col min="9737" max="9737" width="10.875" bestFit="1" customWidth="1"/>
    <col min="9740" max="9740" width="9.5" bestFit="1" customWidth="1"/>
    <col min="9985" max="9985" width="27.875" customWidth="1"/>
    <col min="9986" max="9986" width="13.625" customWidth="1"/>
    <col min="9987" max="9987" width="6" customWidth="1"/>
    <col min="9988" max="9988" width="28.625" customWidth="1"/>
    <col min="9989" max="9989" width="13.625" customWidth="1"/>
    <col min="9990" max="9991" width="13.875" bestFit="1" customWidth="1"/>
    <col min="9992" max="9992" width="10.625" customWidth="1"/>
    <col min="9993" max="9993" width="10.875" bestFit="1" customWidth="1"/>
    <col min="9996" max="9996" width="9.5" bestFit="1" customWidth="1"/>
    <col min="10241" max="10241" width="27.875" customWidth="1"/>
    <col min="10242" max="10242" width="13.625" customWidth="1"/>
    <col min="10243" max="10243" width="6" customWidth="1"/>
    <col min="10244" max="10244" width="28.625" customWidth="1"/>
    <col min="10245" max="10245" width="13.625" customWidth="1"/>
    <col min="10246" max="10247" width="13.875" bestFit="1" customWidth="1"/>
    <col min="10248" max="10248" width="10.625" customWidth="1"/>
    <col min="10249" max="10249" width="10.875" bestFit="1" customWidth="1"/>
    <col min="10252" max="10252" width="9.5" bestFit="1" customWidth="1"/>
    <col min="10497" max="10497" width="27.875" customWidth="1"/>
    <col min="10498" max="10498" width="13.625" customWidth="1"/>
    <col min="10499" max="10499" width="6" customWidth="1"/>
    <col min="10500" max="10500" width="28.625" customWidth="1"/>
    <col min="10501" max="10501" width="13.625" customWidth="1"/>
    <col min="10502" max="10503" width="13.875" bestFit="1" customWidth="1"/>
    <col min="10504" max="10504" width="10.625" customWidth="1"/>
    <col min="10505" max="10505" width="10.875" bestFit="1" customWidth="1"/>
    <col min="10508" max="10508" width="9.5" bestFit="1" customWidth="1"/>
    <col min="10753" max="10753" width="27.875" customWidth="1"/>
    <col min="10754" max="10754" width="13.625" customWidth="1"/>
    <col min="10755" max="10755" width="6" customWidth="1"/>
    <col min="10756" max="10756" width="28.625" customWidth="1"/>
    <col min="10757" max="10757" width="13.625" customWidth="1"/>
    <col min="10758" max="10759" width="13.875" bestFit="1" customWidth="1"/>
    <col min="10760" max="10760" width="10.625" customWidth="1"/>
    <col min="10761" max="10761" width="10.875" bestFit="1" customWidth="1"/>
    <col min="10764" max="10764" width="9.5" bestFit="1" customWidth="1"/>
    <col min="11009" max="11009" width="27.875" customWidth="1"/>
    <col min="11010" max="11010" width="13.625" customWidth="1"/>
    <col min="11011" max="11011" width="6" customWidth="1"/>
    <col min="11012" max="11012" width="28.625" customWidth="1"/>
    <col min="11013" max="11013" width="13.625" customWidth="1"/>
    <col min="11014" max="11015" width="13.875" bestFit="1" customWidth="1"/>
    <col min="11016" max="11016" width="10.625" customWidth="1"/>
    <col min="11017" max="11017" width="10.875" bestFit="1" customWidth="1"/>
    <col min="11020" max="11020" width="9.5" bestFit="1" customWidth="1"/>
    <col min="11265" max="11265" width="27.875" customWidth="1"/>
    <col min="11266" max="11266" width="13.625" customWidth="1"/>
    <col min="11267" max="11267" width="6" customWidth="1"/>
    <col min="11268" max="11268" width="28.625" customWidth="1"/>
    <col min="11269" max="11269" width="13.625" customWidth="1"/>
    <col min="11270" max="11271" width="13.875" bestFit="1" customWidth="1"/>
    <col min="11272" max="11272" width="10.625" customWidth="1"/>
    <col min="11273" max="11273" width="10.875" bestFit="1" customWidth="1"/>
    <col min="11276" max="11276" width="9.5" bestFit="1" customWidth="1"/>
    <col min="11521" max="11521" width="27.875" customWidth="1"/>
    <col min="11522" max="11522" width="13.625" customWidth="1"/>
    <col min="11523" max="11523" width="6" customWidth="1"/>
    <col min="11524" max="11524" width="28.625" customWidth="1"/>
    <col min="11525" max="11525" width="13.625" customWidth="1"/>
    <col min="11526" max="11527" width="13.875" bestFit="1" customWidth="1"/>
    <col min="11528" max="11528" width="10.625" customWidth="1"/>
    <col min="11529" max="11529" width="10.875" bestFit="1" customWidth="1"/>
    <col min="11532" max="11532" width="9.5" bestFit="1" customWidth="1"/>
    <col min="11777" max="11777" width="27.875" customWidth="1"/>
    <col min="11778" max="11778" width="13.625" customWidth="1"/>
    <col min="11779" max="11779" width="6" customWidth="1"/>
    <col min="11780" max="11780" width="28.625" customWidth="1"/>
    <col min="11781" max="11781" width="13.625" customWidth="1"/>
    <col min="11782" max="11783" width="13.875" bestFit="1" customWidth="1"/>
    <col min="11784" max="11784" width="10.625" customWidth="1"/>
    <col min="11785" max="11785" width="10.875" bestFit="1" customWidth="1"/>
    <col min="11788" max="11788" width="9.5" bestFit="1" customWidth="1"/>
    <col min="12033" max="12033" width="27.875" customWidth="1"/>
    <col min="12034" max="12034" width="13.625" customWidth="1"/>
    <col min="12035" max="12035" width="6" customWidth="1"/>
    <col min="12036" max="12036" width="28.625" customWidth="1"/>
    <col min="12037" max="12037" width="13.625" customWidth="1"/>
    <col min="12038" max="12039" width="13.875" bestFit="1" customWidth="1"/>
    <col min="12040" max="12040" width="10.625" customWidth="1"/>
    <col min="12041" max="12041" width="10.875" bestFit="1" customWidth="1"/>
    <col min="12044" max="12044" width="9.5" bestFit="1" customWidth="1"/>
    <col min="12289" max="12289" width="27.875" customWidth="1"/>
    <col min="12290" max="12290" width="13.625" customWidth="1"/>
    <col min="12291" max="12291" width="6" customWidth="1"/>
    <col min="12292" max="12292" width="28.625" customWidth="1"/>
    <col min="12293" max="12293" width="13.625" customWidth="1"/>
    <col min="12294" max="12295" width="13.875" bestFit="1" customWidth="1"/>
    <col min="12296" max="12296" width="10.625" customWidth="1"/>
    <col min="12297" max="12297" width="10.875" bestFit="1" customWidth="1"/>
    <col min="12300" max="12300" width="9.5" bestFit="1" customWidth="1"/>
    <col min="12545" max="12545" width="27.875" customWidth="1"/>
    <col min="12546" max="12546" width="13.625" customWidth="1"/>
    <col min="12547" max="12547" width="6" customWidth="1"/>
    <col min="12548" max="12548" width="28.625" customWidth="1"/>
    <col min="12549" max="12549" width="13.625" customWidth="1"/>
    <col min="12550" max="12551" width="13.875" bestFit="1" customWidth="1"/>
    <col min="12552" max="12552" width="10.625" customWidth="1"/>
    <col min="12553" max="12553" width="10.875" bestFit="1" customWidth="1"/>
    <col min="12556" max="12556" width="9.5" bestFit="1" customWidth="1"/>
    <col min="12801" max="12801" width="27.875" customWidth="1"/>
    <col min="12802" max="12802" width="13.625" customWidth="1"/>
    <col min="12803" max="12803" width="6" customWidth="1"/>
    <col min="12804" max="12804" width="28.625" customWidth="1"/>
    <col min="12805" max="12805" width="13.625" customWidth="1"/>
    <col min="12806" max="12807" width="13.875" bestFit="1" customWidth="1"/>
    <col min="12808" max="12808" width="10.625" customWidth="1"/>
    <col min="12809" max="12809" width="10.875" bestFit="1" customWidth="1"/>
    <col min="12812" max="12812" width="9.5" bestFit="1" customWidth="1"/>
    <col min="13057" max="13057" width="27.875" customWidth="1"/>
    <col min="13058" max="13058" width="13.625" customWidth="1"/>
    <col min="13059" max="13059" width="6" customWidth="1"/>
    <col min="13060" max="13060" width="28.625" customWidth="1"/>
    <col min="13061" max="13061" width="13.625" customWidth="1"/>
    <col min="13062" max="13063" width="13.875" bestFit="1" customWidth="1"/>
    <col min="13064" max="13064" width="10.625" customWidth="1"/>
    <col min="13065" max="13065" width="10.875" bestFit="1" customWidth="1"/>
    <col min="13068" max="13068" width="9.5" bestFit="1" customWidth="1"/>
    <col min="13313" max="13313" width="27.875" customWidth="1"/>
    <col min="13314" max="13314" width="13.625" customWidth="1"/>
    <col min="13315" max="13315" width="6" customWidth="1"/>
    <col min="13316" max="13316" width="28.625" customWidth="1"/>
    <col min="13317" max="13317" width="13.625" customWidth="1"/>
    <col min="13318" max="13319" width="13.875" bestFit="1" customWidth="1"/>
    <col min="13320" max="13320" width="10.625" customWidth="1"/>
    <col min="13321" max="13321" width="10.875" bestFit="1" customWidth="1"/>
    <col min="13324" max="13324" width="9.5" bestFit="1" customWidth="1"/>
    <col min="13569" max="13569" width="27.875" customWidth="1"/>
    <col min="13570" max="13570" width="13.625" customWidth="1"/>
    <col min="13571" max="13571" width="6" customWidth="1"/>
    <col min="13572" max="13572" width="28.625" customWidth="1"/>
    <col min="13573" max="13573" width="13.625" customWidth="1"/>
    <col min="13574" max="13575" width="13.875" bestFit="1" customWidth="1"/>
    <col min="13576" max="13576" width="10.625" customWidth="1"/>
    <col min="13577" max="13577" width="10.875" bestFit="1" customWidth="1"/>
    <col min="13580" max="13580" width="9.5" bestFit="1" customWidth="1"/>
    <col min="13825" max="13825" width="27.875" customWidth="1"/>
    <col min="13826" max="13826" width="13.625" customWidth="1"/>
    <col min="13827" max="13827" width="6" customWidth="1"/>
    <col min="13828" max="13828" width="28.625" customWidth="1"/>
    <col min="13829" max="13829" width="13.625" customWidth="1"/>
    <col min="13830" max="13831" width="13.875" bestFit="1" customWidth="1"/>
    <col min="13832" max="13832" width="10.625" customWidth="1"/>
    <col min="13833" max="13833" width="10.875" bestFit="1" customWidth="1"/>
    <col min="13836" max="13836" width="9.5" bestFit="1" customWidth="1"/>
    <col min="14081" max="14081" width="27.875" customWidth="1"/>
    <col min="14082" max="14082" width="13.625" customWidth="1"/>
    <col min="14083" max="14083" width="6" customWidth="1"/>
    <col min="14084" max="14084" width="28.625" customWidth="1"/>
    <col min="14085" max="14085" width="13.625" customWidth="1"/>
    <col min="14086" max="14087" width="13.875" bestFit="1" customWidth="1"/>
    <col min="14088" max="14088" width="10.625" customWidth="1"/>
    <col min="14089" max="14089" width="10.875" bestFit="1" customWidth="1"/>
    <col min="14092" max="14092" width="9.5" bestFit="1" customWidth="1"/>
    <col min="14337" max="14337" width="27.875" customWidth="1"/>
    <col min="14338" max="14338" width="13.625" customWidth="1"/>
    <col min="14339" max="14339" width="6" customWidth="1"/>
    <col min="14340" max="14340" width="28.625" customWidth="1"/>
    <col min="14341" max="14341" width="13.625" customWidth="1"/>
    <col min="14342" max="14343" width="13.875" bestFit="1" customWidth="1"/>
    <col min="14344" max="14344" width="10.625" customWidth="1"/>
    <col min="14345" max="14345" width="10.875" bestFit="1" customWidth="1"/>
    <col min="14348" max="14348" width="9.5" bestFit="1" customWidth="1"/>
    <col min="14593" max="14593" width="27.875" customWidth="1"/>
    <col min="14594" max="14594" width="13.625" customWidth="1"/>
    <col min="14595" max="14595" width="6" customWidth="1"/>
    <col min="14596" max="14596" width="28.625" customWidth="1"/>
    <col min="14597" max="14597" width="13.625" customWidth="1"/>
    <col min="14598" max="14599" width="13.875" bestFit="1" customWidth="1"/>
    <col min="14600" max="14600" width="10.625" customWidth="1"/>
    <col min="14601" max="14601" width="10.875" bestFit="1" customWidth="1"/>
    <col min="14604" max="14604" width="9.5" bestFit="1" customWidth="1"/>
    <col min="14849" max="14849" width="27.875" customWidth="1"/>
    <col min="14850" max="14850" width="13.625" customWidth="1"/>
    <col min="14851" max="14851" width="6" customWidth="1"/>
    <col min="14852" max="14852" width="28.625" customWidth="1"/>
    <col min="14853" max="14853" width="13.625" customWidth="1"/>
    <col min="14854" max="14855" width="13.875" bestFit="1" customWidth="1"/>
    <col min="14856" max="14856" width="10.625" customWidth="1"/>
    <col min="14857" max="14857" width="10.875" bestFit="1" customWidth="1"/>
    <col min="14860" max="14860" width="9.5" bestFit="1" customWidth="1"/>
    <col min="15105" max="15105" width="27.875" customWidth="1"/>
    <col min="15106" max="15106" width="13.625" customWidth="1"/>
    <col min="15107" max="15107" width="6" customWidth="1"/>
    <col min="15108" max="15108" width="28.625" customWidth="1"/>
    <col min="15109" max="15109" width="13.625" customWidth="1"/>
    <col min="15110" max="15111" width="13.875" bestFit="1" customWidth="1"/>
    <col min="15112" max="15112" width="10.625" customWidth="1"/>
    <col min="15113" max="15113" width="10.875" bestFit="1" customWidth="1"/>
    <col min="15116" max="15116" width="9.5" bestFit="1" customWidth="1"/>
    <col min="15361" max="15361" width="27.875" customWidth="1"/>
    <col min="15362" max="15362" width="13.625" customWidth="1"/>
    <col min="15363" max="15363" width="6" customWidth="1"/>
    <col min="15364" max="15364" width="28.625" customWidth="1"/>
    <col min="15365" max="15365" width="13.625" customWidth="1"/>
    <col min="15366" max="15367" width="13.875" bestFit="1" customWidth="1"/>
    <col min="15368" max="15368" width="10.625" customWidth="1"/>
    <col min="15369" max="15369" width="10.875" bestFit="1" customWidth="1"/>
    <col min="15372" max="15372" width="9.5" bestFit="1" customWidth="1"/>
    <col min="15617" max="15617" width="27.875" customWidth="1"/>
    <col min="15618" max="15618" width="13.625" customWidth="1"/>
    <col min="15619" max="15619" width="6" customWidth="1"/>
    <col min="15620" max="15620" width="28.625" customWidth="1"/>
    <col min="15621" max="15621" width="13.625" customWidth="1"/>
    <col min="15622" max="15623" width="13.875" bestFit="1" customWidth="1"/>
    <col min="15624" max="15624" width="10.625" customWidth="1"/>
    <col min="15625" max="15625" width="10.875" bestFit="1" customWidth="1"/>
    <col min="15628" max="15628" width="9.5" bestFit="1" customWidth="1"/>
    <col min="15873" max="15873" width="27.875" customWidth="1"/>
    <col min="15874" max="15874" width="13.625" customWidth="1"/>
    <col min="15875" max="15875" width="6" customWidth="1"/>
    <col min="15876" max="15876" width="28.625" customWidth="1"/>
    <col min="15877" max="15877" width="13.625" customWidth="1"/>
    <col min="15878" max="15879" width="13.875" bestFit="1" customWidth="1"/>
    <col min="15880" max="15880" width="10.625" customWidth="1"/>
    <col min="15881" max="15881" width="10.875" bestFit="1" customWidth="1"/>
    <col min="15884" max="15884" width="9.5" bestFit="1" customWidth="1"/>
    <col min="16129" max="16129" width="27.875" customWidth="1"/>
    <col min="16130" max="16130" width="13.625" customWidth="1"/>
    <col min="16131" max="16131" width="6" customWidth="1"/>
    <col min="16132" max="16132" width="28.625" customWidth="1"/>
    <col min="16133" max="16133" width="13.625" customWidth="1"/>
    <col min="16134" max="16135" width="13.875" bestFit="1" customWidth="1"/>
    <col min="16136" max="16136" width="10.625" customWidth="1"/>
    <col min="16137" max="16137" width="10.875" bestFit="1" customWidth="1"/>
    <col min="16140" max="16140" width="9.5" bestFit="1" customWidth="1"/>
  </cols>
  <sheetData>
    <row r="1" spans="1:12" ht="57" customHeight="1">
      <c r="A1" s="252" t="s">
        <v>392</v>
      </c>
      <c r="B1" s="252"/>
      <c r="C1" s="252"/>
      <c r="D1" s="252"/>
      <c r="E1" s="252"/>
    </row>
    <row r="2" spans="1:12" ht="30" customHeight="1" thickBot="1">
      <c r="A2" s="253" t="s">
        <v>383</v>
      </c>
      <c r="B2" s="253"/>
      <c r="C2" s="253"/>
      <c r="D2" s="253"/>
      <c r="E2" s="253"/>
    </row>
    <row r="3" spans="1:12" ht="21.6" customHeight="1" thickTop="1" thickBot="1">
      <c r="A3" s="23" t="s">
        <v>41</v>
      </c>
      <c r="B3" s="24" t="s">
        <v>42</v>
      </c>
      <c r="C3" s="23" t="s">
        <v>43</v>
      </c>
      <c r="D3" s="25" t="s">
        <v>44</v>
      </c>
      <c r="E3" s="24" t="s">
        <v>45</v>
      </c>
      <c r="F3" s="26" t="s">
        <v>7</v>
      </c>
    </row>
    <row r="4" spans="1:12" ht="19.899999999999999" customHeight="1" thickTop="1">
      <c r="A4" s="27" t="s">
        <v>46</v>
      </c>
      <c r="B4" s="28">
        <v>455350</v>
      </c>
      <c r="C4" s="29">
        <v>1</v>
      </c>
      <c r="D4" s="30" t="s">
        <v>47</v>
      </c>
      <c r="E4" s="31">
        <f>SUM([1]教務處!D19)</f>
        <v>170170</v>
      </c>
      <c r="F4" s="32">
        <f>SUM(375500-E4)</f>
        <v>205330</v>
      </c>
      <c r="G4" s="33"/>
    </row>
    <row r="5" spans="1:12" ht="19.899999999999999" customHeight="1">
      <c r="A5" s="27" t="s">
        <v>48</v>
      </c>
      <c r="B5" s="28">
        <f>SUM([1]收入!C7)</f>
        <v>2413000</v>
      </c>
      <c r="C5" s="34">
        <v>2</v>
      </c>
      <c r="D5" s="35" t="s">
        <v>49</v>
      </c>
      <c r="E5" s="31">
        <f>SUM([1]學務處!D17)</f>
        <v>380725</v>
      </c>
      <c r="F5" s="32">
        <f>SUM(671925-E5)</f>
        <v>291200</v>
      </c>
      <c r="G5" s="33"/>
    </row>
    <row r="6" spans="1:12" ht="19.899999999999999" customHeight="1">
      <c r="A6" s="36" t="s">
        <v>50</v>
      </c>
      <c r="B6" s="28">
        <f>SUM([1]收入!C8)</f>
        <v>185500</v>
      </c>
      <c r="C6" s="34">
        <v>3</v>
      </c>
      <c r="D6" s="35" t="s">
        <v>51</v>
      </c>
      <c r="E6" s="31">
        <f>SUM([1]輔導室!D10)</f>
        <v>25411</v>
      </c>
      <c r="F6" s="32">
        <f>SUM(162000-E6)</f>
        <v>136589</v>
      </c>
      <c r="G6" s="33"/>
    </row>
    <row r="7" spans="1:12" ht="19.899999999999999" customHeight="1">
      <c r="A7" s="35" t="s">
        <v>52</v>
      </c>
      <c r="B7" s="28">
        <f>SUM([1]收入!C9)</f>
        <v>177465</v>
      </c>
      <c r="C7" s="34">
        <v>4</v>
      </c>
      <c r="D7" s="35" t="s">
        <v>53</v>
      </c>
      <c r="E7" s="31">
        <f>SUM([1]總務處!D13)</f>
        <v>158858</v>
      </c>
      <c r="F7" s="32">
        <f>SUM(423000-E7)</f>
        <v>264142</v>
      </c>
      <c r="G7" s="33"/>
      <c r="H7" s="37"/>
    </row>
    <row r="8" spans="1:12" ht="19.899999999999999" customHeight="1">
      <c r="A8" s="35" t="s">
        <v>54</v>
      </c>
      <c r="B8" s="28">
        <f>SUM([1]收入!C10)</f>
        <v>1323</v>
      </c>
      <c r="C8" s="34">
        <v>5</v>
      </c>
      <c r="D8" s="35" t="s">
        <v>55</v>
      </c>
      <c r="E8" s="31">
        <f>SUM([1]家長會!D13)</f>
        <v>191986</v>
      </c>
      <c r="F8" s="32">
        <f>SUM(590000-E8)</f>
        <v>398014</v>
      </c>
      <c r="G8" s="33"/>
      <c r="H8" s="38"/>
    </row>
    <row r="9" spans="1:12" ht="19.899999999999999" customHeight="1">
      <c r="A9" s="39"/>
      <c r="B9" s="31"/>
      <c r="C9" s="29">
        <v>6</v>
      </c>
      <c r="D9" s="35" t="s">
        <v>56</v>
      </c>
      <c r="E9" s="31">
        <f>SUM([1]預備金、104學年度結存、104學年度應付款項!D5)</f>
        <v>57916</v>
      </c>
      <c r="F9" s="32">
        <f>SUM(160150-E9)</f>
        <v>102234</v>
      </c>
      <c r="G9" s="32"/>
      <c r="H9" s="37"/>
    </row>
    <row r="10" spans="1:12" ht="19.899999999999999" customHeight="1">
      <c r="A10" s="39"/>
      <c r="B10" s="31"/>
      <c r="C10" s="34">
        <v>8</v>
      </c>
      <c r="D10" s="35" t="s">
        <v>57</v>
      </c>
      <c r="E10" s="31">
        <f>SUM([1]預備金、104學年度結存、104學年度應付款項!D23)</f>
        <v>441883</v>
      </c>
      <c r="F10" s="38">
        <f>SUM(455200-E10)</f>
        <v>13317</v>
      </c>
    </row>
    <row r="11" spans="1:12" ht="19.899999999999999" customHeight="1">
      <c r="A11" s="39"/>
      <c r="B11" s="31"/>
      <c r="C11" s="34">
        <v>9</v>
      </c>
      <c r="D11" s="39"/>
      <c r="E11" s="31"/>
    </row>
    <row r="12" spans="1:12" ht="19.899999999999999" customHeight="1" thickBot="1">
      <c r="A12" s="36"/>
      <c r="B12" s="31"/>
      <c r="C12" s="34">
        <v>10</v>
      </c>
      <c r="D12" s="35"/>
      <c r="E12" s="40"/>
    </row>
    <row r="13" spans="1:12" ht="19.899999999999999" customHeight="1" thickTop="1" thickBot="1">
      <c r="A13" s="25" t="s">
        <v>58</v>
      </c>
      <c r="B13" s="41">
        <f>SUM(B4:B12)</f>
        <v>3232638</v>
      </c>
      <c r="C13" s="42"/>
      <c r="D13" s="25" t="s">
        <v>58</v>
      </c>
      <c r="E13" s="41">
        <f>SUM(E4:E12)</f>
        <v>1426949</v>
      </c>
      <c r="F13" s="38">
        <f>SUM(F4:F10)</f>
        <v>1410826</v>
      </c>
      <c r="G13" s="38"/>
      <c r="H13" s="43">
        <f>SUM(B13-E13)</f>
        <v>1805689</v>
      </c>
      <c r="I13" s="44"/>
      <c r="K13" s="38"/>
      <c r="L13" s="38"/>
    </row>
    <row r="14" spans="1:12" ht="17.25" thickTop="1">
      <c r="A14" s="45"/>
      <c r="B14" s="45"/>
      <c r="C14" s="45"/>
      <c r="E14" s="46"/>
      <c r="F14" s="47" t="s">
        <v>8</v>
      </c>
      <c r="G14" s="48" t="s">
        <v>9</v>
      </c>
      <c r="H14" s="49" t="s">
        <v>10</v>
      </c>
      <c r="I14" s="50" t="s">
        <v>11</v>
      </c>
    </row>
    <row r="15" spans="1:12">
      <c r="A15" s="45"/>
      <c r="B15" s="45"/>
      <c r="C15" s="45"/>
      <c r="E15" s="46"/>
      <c r="F15" s="47"/>
      <c r="G15" s="48"/>
      <c r="H15" s="49"/>
      <c r="I15" s="50"/>
    </row>
    <row r="16" spans="1:12">
      <c r="B16" s="51"/>
      <c r="C16" s="254"/>
      <c r="D16" s="254"/>
    </row>
    <row r="17" spans="2:5" ht="21" hidden="1" customHeight="1">
      <c r="B17" s="52">
        <v>2782000</v>
      </c>
      <c r="C17" t="s">
        <v>19</v>
      </c>
      <c r="D17"/>
      <c r="E17" s="53"/>
    </row>
    <row r="18" spans="2:5" ht="21" hidden="1" customHeight="1">
      <c r="B18" s="37">
        <f>174000+5000+3000+2500</f>
        <v>184500</v>
      </c>
      <c r="C18" t="s">
        <v>12</v>
      </c>
      <c r="D18"/>
    </row>
    <row r="19" spans="2:5" ht="21" hidden="1" customHeight="1">
      <c r="B19" s="37">
        <f>174000+5000+3000+2500</f>
        <v>184500</v>
      </c>
      <c r="C19" t="s">
        <v>13</v>
      </c>
      <c r="D19"/>
    </row>
    <row r="20" spans="2:5" ht="21" hidden="1" customHeight="1">
      <c r="B20" s="54">
        <f>SUM(B17-B18-B19)</f>
        <v>2413000</v>
      </c>
      <c r="C20" t="s">
        <v>14</v>
      </c>
      <c r="D20"/>
    </row>
    <row r="21" spans="2:5">
      <c r="C21"/>
      <c r="D21"/>
    </row>
    <row r="24" spans="2:5">
      <c r="B24" s="55"/>
      <c r="D24" s="51"/>
    </row>
    <row r="25" spans="2:5">
      <c r="B25" s="55"/>
      <c r="D25" s="51"/>
    </row>
    <row r="26" spans="2:5">
      <c r="B26" s="55"/>
      <c r="D26" s="51"/>
    </row>
    <row r="27" spans="2:5">
      <c r="B27" s="56"/>
      <c r="D27" s="51"/>
    </row>
    <row r="28" spans="2:5">
      <c r="B28" s="57"/>
    </row>
    <row r="29" spans="2:5">
      <c r="D29" s="58"/>
    </row>
  </sheetData>
  <mergeCells count="3">
    <mergeCell ref="A1:E1"/>
    <mergeCell ref="A2:E2"/>
    <mergeCell ref="C16:D16"/>
  </mergeCells>
  <phoneticPr fontId="1" type="noConversion"/>
  <printOptions horizontalCentered="1"/>
  <pageMargins left="0.11811023622047245" right="0.11811023622047245" top="0.76"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5" tint="-0.249977111117893"/>
  </sheetPr>
  <dimension ref="A1:I108"/>
  <sheetViews>
    <sheetView tabSelected="1" topLeftCell="A13" workbookViewId="0">
      <selection activeCell="G64" sqref="G64"/>
    </sheetView>
  </sheetViews>
  <sheetFormatPr defaultRowHeight="16.5"/>
  <cols>
    <col min="1" max="1" width="8.25" style="2" customWidth="1"/>
    <col min="2" max="3" width="6.5" style="3" customWidth="1"/>
    <col min="4" max="4" width="48.375" style="4" customWidth="1"/>
    <col min="5" max="6" width="8.375" style="4" customWidth="1"/>
    <col min="7" max="7" width="9" style="3"/>
    <col min="8" max="9" width="14.25" style="4" customWidth="1"/>
    <col min="10" max="256" width="9" style="4"/>
    <col min="257" max="257" width="8.25" style="4" customWidth="1"/>
    <col min="258" max="259" width="6.5" style="4" customWidth="1"/>
    <col min="260" max="260" width="46.375" style="4" customWidth="1"/>
    <col min="261" max="262" width="9.375" style="4" customWidth="1"/>
    <col min="263" max="263" width="9" style="4"/>
    <col min="264" max="264" width="10.125" style="4" bestFit="1" customWidth="1"/>
    <col min="265" max="512" width="9" style="4"/>
    <col min="513" max="513" width="8.25" style="4" customWidth="1"/>
    <col min="514" max="515" width="6.5" style="4" customWidth="1"/>
    <col min="516" max="516" width="46.375" style="4" customWidth="1"/>
    <col min="517" max="518" width="9.375" style="4" customWidth="1"/>
    <col min="519" max="519" width="9" style="4"/>
    <col min="520" max="520" width="10.125" style="4" bestFit="1" customWidth="1"/>
    <col min="521" max="768" width="9" style="4"/>
    <col min="769" max="769" width="8.25" style="4" customWidth="1"/>
    <col min="770" max="771" width="6.5" style="4" customWidth="1"/>
    <col min="772" max="772" width="46.375" style="4" customWidth="1"/>
    <col min="773" max="774" width="9.375" style="4" customWidth="1"/>
    <col min="775" max="775" width="9" style="4"/>
    <col min="776" max="776" width="10.125" style="4" bestFit="1" customWidth="1"/>
    <col min="777" max="1024" width="9" style="4"/>
    <col min="1025" max="1025" width="8.25" style="4" customWidth="1"/>
    <col min="1026" max="1027" width="6.5" style="4" customWidth="1"/>
    <col min="1028" max="1028" width="46.375" style="4" customWidth="1"/>
    <col min="1029" max="1030" width="9.375" style="4" customWidth="1"/>
    <col min="1031" max="1031" width="9" style="4"/>
    <col min="1032" max="1032" width="10.125" style="4" bestFit="1" customWidth="1"/>
    <col min="1033" max="1280" width="9" style="4"/>
    <col min="1281" max="1281" width="8.25" style="4" customWidth="1"/>
    <col min="1282" max="1283" width="6.5" style="4" customWidth="1"/>
    <col min="1284" max="1284" width="46.375" style="4" customWidth="1"/>
    <col min="1285" max="1286" width="9.375" style="4" customWidth="1"/>
    <col min="1287" max="1287" width="9" style="4"/>
    <col min="1288" max="1288" width="10.125" style="4" bestFit="1" customWidth="1"/>
    <col min="1289" max="1536" width="9" style="4"/>
    <col min="1537" max="1537" width="8.25" style="4" customWidth="1"/>
    <col min="1538" max="1539" width="6.5" style="4" customWidth="1"/>
    <col min="1540" max="1540" width="46.375" style="4" customWidth="1"/>
    <col min="1541" max="1542" width="9.375" style="4" customWidth="1"/>
    <col min="1543" max="1543" width="9" style="4"/>
    <col min="1544" max="1544" width="10.125" style="4" bestFit="1" customWidth="1"/>
    <col min="1545" max="1792" width="9" style="4"/>
    <col min="1793" max="1793" width="8.25" style="4" customWidth="1"/>
    <col min="1794" max="1795" width="6.5" style="4" customWidth="1"/>
    <col min="1796" max="1796" width="46.375" style="4" customWidth="1"/>
    <col min="1797" max="1798" width="9.375" style="4" customWidth="1"/>
    <col min="1799" max="1799" width="9" style="4"/>
    <col min="1800" max="1800" width="10.125" style="4" bestFit="1" customWidth="1"/>
    <col min="1801" max="2048" width="9" style="4"/>
    <col min="2049" max="2049" width="8.25" style="4" customWidth="1"/>
    <col min="2050" max="2051" width="6.5" style="4" customWidth="1"/>
    <col min="2052" max="2052" width="46.375" style="4" customWidth="1"/>
    <col min="2053" max="2054" width="9.375" style="4" customWidth="1"/>
    <col min="2055" max="2055" width="9" style="4"/>
    <col min="2056" max="2056" width="10.125" style="4" bestFit="1" customWidth="1"/>
    <col min="2057" max="2304" width="9" style="4"/>
    <col min="2305" max="2305" width="8.25" style="4" customWidth="1"/>
    <col min="2306" max="2307" width="6.5" style="4" customWidth="1"/>
    <col min="2308" max="2308" width="46.375" style="4" customWidth="1"/>
    <col min="2309" max="2310" width="9.375" style="4" customWidth="1"/>
    <col min="2311" max="2311" width="9" style="4"/>
    <col min="2312" max="2312" width="10.125" style="4" bestFit="1" customWidth="1"/>
    <col min="2313" max="2560" width="9" style="4"/>
    <col min="2561" max="2561" width="8.25" style="4" customWidth="1"/>
    <col min="2562" max="2563" width="6.5" style="4" customWidth="1"/>
    <col min="2564" max="2564" width="46.375" style="4" customWidth="1"/>
    <col min="2565" max="2566" width="9.375" style="4" customWidth="1"/>
    <col min="2567" max="2567" width="9" style="4"/>
    <col min="2568" max="2568" width="10.125" style="4" bestFit="1" customWidth="1"/>
    <col min="2569" max="2816" width="9" style="4"/>
    <col min="2817" max="2817" width="8.25" style="4" customWidth="1"/>
    <col min="2818" max="2819" width="6.5" style="4" customWidth="1"/>
    <col min="2820" max="2820" width="46.375" style="4" customWidth="1"/>
    <col min="2821" max="2822" width="9.375" style="4" customWidth="1"/>
    <col min="2823" max="2823" width="9" style="4"/>
    <col min="2824" max="2824" width="10.125" style="4" bestFit="1" customWidth="1"/>
    <col min="2825" max="3072" width="9" style="4"/>
    <col min="3073" max="3073" width="8.25" style="4" customWidth="1"/>
    <col min="3074" max="3075" width="6.5" style="4" customWidth="1"/>
    <col min="3076" max="3076" width="46.375" style="4" customWidth="1"/>
    <col min="3077" max="3078" width="9.375" style="4" customWidth="1"/>
    <col min="3079" max="3079" width="9" style="4"/>
    <col min="3080" max="3080" width="10.125" style="4" bestFit="1" customWidth="1"/>
    <col min="3081" max="3328" width="9" style="4"/>
    <col min="3329" max="3329" width="8.25" style="4" customWidth="1"/>
    <col min="3330" max="3331" width="6.5" style="4" customWidth="1"/>
    <col min="3332" max="3332" width="46.375" style="4" customWidth="1"/>
    <col min="3333" max="3334" width="9.375" style="4" customWidth="1"/>
    <col min="3335" max="3335" width="9" style="4"/>
    <col min="3336" max="3336" width="10.125" style="4" bestFit="1" customWidth="1"/>
    <col min="3337" max="3584" width="9" style="4"/>
    <col min="3585" max="3585" width="8.25" style="4" customWidth="1"/>
    <col min="3586" max="3587" width="6.5" style="4" customWidth="1"/>
    <col min="3588" max="3588" width="46.375" style="4" customWidth="1"/>
    <col min="3589" max="3590" width="9.375" style="4" customWidth="1"/>
    <col min="3591" max="3591" width="9" style="4"/>
    <col min="3592" max="3592" width="10.125" style="4" bestFit="1" customWidth="1"/>
    <col min="3593" max="3840" width="9" style="4"/>
    <col min="3841" max="3841" width="8.25" style="4" customWidth="1"/>
    <col min="3842" max="3843" width="6.5" style="4" customWidth="1"/>
    <col min="3844" max="3844" width="46.375" style="4" customWidth="1"/>
    <col min="3845" max="3846" width="9.375" style="4" customWidth="1"/>
    <col min="3847" max="3847" width="9" style="4"/>
    <col min="3848" max="3848" width="10.125" style="4" bestFit="1" customWidth="1"/>
    <col min="3849" max="4096" width="9" style="4"/>
    <col min="4097" max="4097" width="8.25" style="4" customWidth="1"/>
    <col min="4098" max="4099" width="6.5" style="4" customWidth="1"/>
    <col min="4100" max="4100" width="46.375" style="4" customWidth="1"/>
    <col min="4101" max="4102" width="9.375" style="4" customWidth="1"/>
    <col min="4103" max="4103" width="9" style="4"/>
    <col min="4104" max="4104" width="10.125" style="4" bestFit="1" customWidth="1"/>
    <col min="4105" max="4352" width="9" style="4"/>
    <col min="4353" max="4353" width="8.25" style="4" customWidth="1"/>
    <col min="4354" max="4355" width="6.5" style="4" customWidth="1"/>
    <col min="4356" max="4356" width="46.375" style="4" customWidth="1"/>
    <col min="4357" max="4358" width="9.375" style="4" customWidth="1"/>
    <col min="4359" max="4359" width="9" style="4"/>
    <col min="4360" max="4360" width="10.125" style="4" bestFit="1" customWidth="1"/>
    <col min="4361" max="4608" width="9" style="4"/>
    <col min="4609" max="4609" width="8.25" style="4" customWidth="1"/>
    <col min="4610" max="4611" width="6.5" style="4" customWidth="1"/>
    <col min="4612" max="4612" width="46.375" style="4" customWidth="1"/>
    <col min="4613" max="4614" width="9.375" style="4" customWidth="1"/>
    <col min="4615" max="4615" width="9" style="4"/>
    <col min="4616" max="4616" width="10.125" style="4" bestFit="1" customWidth="1"/>
    <col min="4617" max="4864" width="9" style="4"/>
    <col min="4865" max="4865" width="8.25" style="4" customWidth="1"/>
    <col min="4866" max="4867" width="6.5" style="4" customWidth="1"/>
    <col min="4868" max="4868" width="46.375" style="4" customWidth="1"/>
    <col min="4869" max="4870" width="9.375" style="4" customWidth="1"/>
    <col min="4871" max="4871" width="9" style="4"/>
    <col min="4872" max="4872" width="10.125" style="4" bestFit="1" customWidth="1"/>
    <col min="4873" max="5120" width="9" style="4"/>
    <col min="5121" max="5121" width="8.25" style="4" customWidth="1"/>
    <col min="5122" max="5123" width="6.5" style="4" customWidth="1"/>
    <col min="5124" max="5124" width="46.375" style="4" customWidth="1"/>
    <col min="5125" max="5126" width="9.375" style="4" customWidth="1"/>
    <col min="5127" max="5127" width="9" style="4"/>
    <col min="5128" max="5128" width="10.125" style="4" bestFit="1" customWidth="1"/>
    <col min="5129" max="5376" width="9" style="4"/>
    <col min="5377" max="5377" width="8.25" style="4" customWidth="1"/>
    <col min="5378" max="5379" width="6.5" style="4" customWidth="1"/>
    <col min="5380" max="5380" width="46.375" style="4" customWidth="1"/>
    <col min="5381" max="5382" width="9.375" style="4" customWidth="1"/>
    <col min="5383" max="5383" width="9" style="4"/>
    <col min="5384" max="5384" width="10.125" style="4" bestFit="1" customWidth="1"/>
    <col min="5385" max="5632" width="9" style="4"/>
    <col min="5633" max="5633" width="8.25" style="4" customWidth="1"/>
    <col min="5634" max="5635" width="6.5" style="4" customWidth="1"/>
    <col min="5636" max="5636" width="46.375" style="4" customWidth="1"/>
    <col min="5637" max="5638" width="9.375" style="4" customWidth="1"/>
    <col min="5639" max="5639" width="9" style="4"/>
    <col min="5640" max="5640" width="10.125" style="4" bestFit="1" customWidth="1"/>
    <col min="5641" max="5888" width="9" style="4"/>
    <col min="5889" max="5889" width="8.25" style="4" customWidth="1"/>
    <col min="5890" max="5891" width="6.5" style="4" customWidth="1"/>
    <col min="5892" max="5892" width="46.375" style="4" customWidth="1"/>
    <col min="5893" max="5894" width="9.375" style="4" customWidth="1"/>
    <col min="5895" max="5895" width="9" style="4"/>
    <col min="5896" max="5896" width="10.125" style="4" bestFit="1" customWidth="1"/>
    <col min="5897" max="6144" width="9" style="4"/>
    <col min="6145" max="6145" width="8.25" style="4" customWidth="1"/>
    <col min="6146" max="6147" width="6.5" style="4" customWidth="1"/>
    <col min="6148" max="6148" width="46.375" style="4" customWidth="1"/>
    <col min="6149" max="6150" width="9.375" style="4" customWidth="1"/>
    <col min="6151" max="6151" width="9" style="4"/>
    <col min="6152" max="6152" width="10.125" style="4" bestFit="1" customWidth="1"/>
    <col min="6153" max="6400" width="9" style="4"/>
    <col min="6401" max="6401" width="8.25" style="4" customWidth="1"/>
    <col min="6402" max="6403" width="6.5" style="4" customWidth="1"/>
    <col min="6404" max="6404" width="46.375" style="4" customWidth="1"/>
    <col min="6405" max="6406" width="9.375" style="4" customWidth="1"/>
    <col min="6407" max="6407" width="9" style="4"/>
    <col min="6408" max="6408" width="10.125" style="4" bestFit="1" customWidth="1"/>
    <col min="6409" max="6656" width="9" style="4"/>
    <col min="6657" max="6657" width="8.25" style="4" customWidth="1"/>
    <col min="6658" max="6659" width="6.5" style="4" customWidth="1"/>
    <col min="6660" max="6660" width="46.375" style="4" customWidth="1"/>
    <col min="6661" max="6662" width="9.375" style="4" customWidth="1"/>
    <col min="6663" max="6663" width="9" style="4"/>
    <col min="6664" max="6664" width="10.125" style="4" bestFit="1" customWidth="1"/>
    <col min="6665" max="6912" width="9" style="4"/>
    <col min="6913" max="6913" width="8.25" style="4" customWidth="1"/>
    <col min="6914" max="6915" width="6.5" style="4" customWidth="1"/>
    <col min="6916" max="6916" width="46.375" style="4" customWidth="1"/>
    <col min="6917" max="6918" width="9.375" style="4" customWidth="1"/>
    <col min="6919" max="6919" width="9" style="4"/>
    <col min="6920" max="6920" width="10.125" style="4" bestFit="1" customWidth="1"/>
    <col min="6921" max="7168" width="9" style="4"/>
    <col min="7169" max="7169" width="8.25" style="4" customWidth="1"/>
    <col min="7170" max="7171" width="6.5" style="4" customWidth="1"/>
    <col min="7172" max="7172" width="46.375" style="4" customWidth="1"/>
    <col min="7173" max="7174" width="9.375" style="4" customWidth="1"/>
    <col min="7175" max="7175" width="9" style="4"/>
    <col min="7176" max="7176" width="10.125" style="4" bestFit="1" customWidth="1"/>
    <col min="7177" max="7424" width="9" style="4"/>
    <col min="7425" max="7425" width="8.25" style="4" customWidth="1"/>
    <col min="7426" max="7427" width="6.5" style="4" customWidth="1"/>
    <col min="7428" max="7428" width="46.375" style="4" customWidth="1"/>
    <col min="7429" max="7430" width="9.375" style="4" customWidth="1"/>
    <col min="7431" max="7431" width="9" style="4"/>
    <col min="7432" max="7432" width="10.125" style="4" bestFit="1" customWidth="1"/>
    <col min="7433" max="7680" width="9" style="4"/>
    <col min="7681" max="7681" width="8.25" style="4" customWidth="1"/>
    <col min="7682" max="7683" width="6.5" style="4" customWidth="1"/>
    <col min="7684" max="7684" width="46.375" style="4" customWidth="1"/>
    <col min="7685" max="7686" width="9.375" style="4" customWidth="1"/>
    <col min="7687" max="7687" width="9" style="4"/>
    <col min="7688" max="7688" width="10.125" style="4" bestFit="1" customWidth="1"/>
    <col min="7689" max="7936" width="9" style="4"/>
    <col min="7937" max="7937" width="8.25" style="4" customWidth="1"/>
    <col min="7938" max="7939" width="6.5" style="4" customWidth="1"/>
    <col min="7940" max="7940" width="46.375" style="4" customWidth="1"/>
    <col min="7941" max="7942" width="9.375" style="4" customWidth="1"/>
    <col min="7943" max="7943" width="9" style="4"/>
    <col min="7944" max="7944" width="10.125" style="4" bestFit="1" customWidth="1"/>
    <col min="7945" max="8192" width="9" style="4"/>
    <col min="8193" max="8193" width="8.25" style="4" customWidth="1"/>
    <col min="8194" max="8195" width="6.5" style="4" customWidth="1"/>
    <col min="8196" max="8196" width="46.375" style="4" customWidth="1"/>
    <col min="8197" max="8198" width="9.375" style="4" customWidth="1"/>
    <col min="8199" max="8199" width="9" style="4"/>
    <col min="8200" max="8200" width="10.125" style="4" bestFit="1" customWidth="1"/>
    <col min="8201" max="8448" width="9" style="4"/>
    <col min="8449" max="8449" width="8.25" style="4" customWidth="1"/>
    <col min="8450" max="8451" width="6.5" style="4" customWidth="1"/>
    <col min="8452" max="8452" width="46.375" style="4" customWidth="1"/>
    <col min="8453" max="8454" width="9.375" style="4" customWidth="1"/>
    <col min="8455" max="8455" width="9" style="4"/>
    <col min="8456" max="8456" width="10.125" style="4" bestFit="1" customWidth="1"/>
    <col min="8457" max="8704" width="9" style="4"/>
    <col min="8705" max="8705" width="8.25" style="4" customWidth="1"/>
    <col min="8706" max="8707" width="6.5" style="4" customWidth="1"/>
    <col min="8708" max="8708" width="46.375" style="4" customWidth="1"/>
    <col min="8709" max="8710" width="9.375" style="4" customWidth="1"/>
    <col min="8711" max="8711" width="9" style="4"/>
    <col min="8712" max="8712" width="10.125" style="4" bestFit="1" customWidth="1"/>
    <col min="8713" max="8960" width="9" style="4"/>
    <col min="8961" max="8961" width="8.25" style="4" customWidth="1"/>
    <col min="8962" max="8963" width="6.5" style="4" customWidth="1"/>
    <col min="8964" max="8964" width="46.375" style="4" customWidth="1"/>
    <col min="8965" max="8966" width="9.375" style="4" customWidth="1"/>
    <col min="8967" max="8967" width="9" style="4"/>
    <col min="8968" max="8968" width="10.125" style="4" bestFit="1" customWidth="1"/>
    <col min="8969" max="9216" width="9" style="4"/>
    <col min="9217" max="9217" width="8.25" style="4" customWidth="1"/>
    <col min="9218" max="9219" width="6.5" style="4" customWidth="1"/>
    <col min="9220" max="9220" width="46.375" style="4" customWidth="1"/>
    <col min="9221" max="9222" width="9.375" style="4" customWidth="1"/>
    <col min="9223" max="9223" width="9" style="4"/>
    <col min="9224" max="9224" width="10.125" style="4" bestFit="1" customWidth="1"/>
    <col min="9225" max="9472" width="9" style="4"/>
    <col min="9473" max="9473" width="8.25" style="4" customWidth="1"/>
    <col min="9474" max="9475" width="6.5" style="4" customWidth="1"/>
    <col min="9476" max="9476" width="46.375" style="4" customWidth="1"/>
    <col min="9477" max="9478" width="9.375" style="4" customWidth="1"/>
    <col min="9479" max="9479" width="9" style="4"/>
    <col min="9480" max="9480" width="10.125" style="4" bestFit="1" customWidth="1"/>
    <col min="9481" max="9728" width="9" style="4"/>
    <col min="9729" max="9729" width="8.25" style="4" customWidth="1"/>
    <col min="9730" max="9731" width="6.5" style="4" customWidth="1"/>
    <col min="9732" max="9732" width="46.375" style="4" customWidth="1"/>
    <col min="9733" max="9734" width="9.375" style="4" customWidth="1"/>
    <col min="9735" max="9735" width="9" style="4"/>
    <col min="9736" max="9736" width="10.125" style="4" bestFit="1" customWidth="1"/>
    <col min="9737" max="9984" width="9" style="4"/>
    <col min="9985" max="9985" width="8.25" style="4" customWidth="1"/>
    <col min="9986" max="9987" width="6.5" style="4" customWidth="1"/>
    <col min="9988" max="9988" width="46.375" style="4" customWidth="1"/>
    <col min="9989" max="9990" width="9.375" style="4" customWidth="1"/>
    <col min="9991" max="9991" width="9" style="4"/>
    <col min="9992" max="9992" width="10.125" style="4" bestFit="1" customWidth="1"/>
    <col min="9993" max="10240" width="9" style="4"/>
    <col min="10241" max="10241" width="8.25" style="4" customWidth="1"/>
    <col min="10242" max="10243" width="6.5" style="4" customWidth="1"/>
    <col min="10244" max="10244" width="46.375" style="4" customWidth="1"/>
    <col min="10245" max="10246" width="9.375" style="4" customWidth="1"/>
    <col min="10247" max="10247" width="9" style="4"/>
    <col min="10248" max="10248" width="10.125" style="4" bestFit="1" customWidth="1"/>
    <col min="10249" max="10496" width="9" style="4"/>
    <col min="10497" max="10497" width="8.25" style="4" customWidth="1"/>
    <col min="10498" max="10499" width="6.5" style="4" customWidth="1"/>
    <col min="10500" max="10500" width="46.375" style="4" customWidth="1"/>
    <col min="10501" max="10502" width="9.375" style="4" customWidth="1"/>
    <col min="10503" max="10503" width="9" style="4"/>
    <col min="10504" max="10504" width="10.125" style="4" bestFit="1" customWidth="1"/>
    <col min="10505" max="10752" width="9" style="4"/>
    <col min="10753" max="10753" width="8.25" style="4" customWidth="1"/>
    <col min="10754" max="10755" width="6.5" style="4" customWidth="1"/>
    <col min="10756" max="10756" width="46.375" style="4" customWidth="1"/>
    <col min="10757" max="10758" width="9.375" style="4" customWidth="1"/>
    <col min="10759" max="10759" width="9" style="4"/>
    <col min="10760" max="10760" width="10.125" style="4" bestFit="1" customWidth="1"/>
    <col min="10761" max="11008" width="9" style="4"/>
    <col min="11009" max="11009" width="8.25" style="4" customWidth="1"/>
    <col min="11010" max="11011" width="6.5" style="4" customWidth="1"/>
    <col min="11012" max="11012" width="46.375" style="4" customWidth="1"/>
    <col min="11013" max="11014" width="9.375" style="4" customWidth="1"/>
    <col min="11015" max="11015" width="9" style="4"/>
    <col min="11016" max="11016" width="10.125" style="4" bestFit="1" customWidth="1"/>
    <col min="11017" max="11264" width="9" style="4"/>
    <col min="11265" max="11265" width="8.25" style="4" customWidth="1"/>
    <col min="11266" max="11267" width="6.5" style="4" customWidth="1"/>
    <col min="11268" max="11268" width="46.375" style="4" customWidth="1"/>
    <col min="11269" max="11270" width="9.375" style="4" customWidth="1"/>
    <col min="11271" max="11271" width="9" style="4"/>
    <col min="11272" max="11272" width="10.125" style="4" bestFit="1" customWidth="1"/>
    <col min="11273" max="11520" width="9" style="4"/>
    <col min="11521" max="11521" width="8.25" style="4" customWidth="1"/>
    <col min="11522" max="11523" width="6.5" style="4" customWidth="1"/>
    <col min="11524" max="11524" width="46.375" style="4" customWidth="1"/>
    <col min="11525" max="11526" width="9.375" style="4" customWidth="1"/>
    <col min="11527" max="11527" width="9" style="4"/>
    <col min="11528" max="11528" width="10.125" style="4" bestFit="1" customWidth="1"/>
    <col min="11529" max="11776" width="9" style="4"/>
    <col min="11777" max="11777" width="8.25" style="4" customWidth="1"/>
    <col min="11778" max="11779" width="6.5" style="4" customWidth="1"/>
    <col min="11780" max="11780" width="46.375" style="4" customWidth="1"/>
    <col min="11781" max="11782" width="9.375" style="4" customWidth="1"/>
    <col min="11783" max="11783" width="9" style="4"/>
    <col min="11784" max="11784" width="10.125" style="4" bestFit="1" customWidth="1"/>
    <col min="11785" max="12032" width="9" style="4"/>
    <col min="12033" max="12033" width="8.25" style="4" customWidth="1"/>
    <col min="12034" max="12035" width="6.5" style="4" customWidth="1"/>
    <col min="12036" max="12036" width="46.375" style="4" customWidth="1"/>
    <col min="12037" max="12038" width="9.375" style="4" customWidth="1"/>
    <col min="12039" max="12039" width="9" style="4"/>
    <col min="12040" max="12040" width="10.125" style="4" bestFit="1" customWidth="1"/>
    <col min="12041" max="12288" width="9" style="4"/>
    <col min="12289" max="12289" width="8.25" style="4" customWidth="1"/>
    <col min="12290" max="12291" width="6.5" style="4" customWidth="1"/>
    <col min="12292" max="12292" width="46.375" style="4" customWidth="1"/>
    <col min="12293" max="12294" width="9.375" style="4" customWidth="1"/>
    <col min="12295" max="12295" width="9" style="4"/>
    <col min="12296" max="12296" width="10.125" style="4" bestFit="1" customWidth="1"/>
    <col min="12297" max="12544" width="9" style="4"/>
    <col min="12545" max="12545" width="8.25" style="4" customWidth="1"/>
    <col min="12546" max="12547" width="6.5" style="4" customWidth="1"/>
    <col min="12548" max="12548" width="46.375" style="4" customWidth="1"/>
    <col min="12549" max="12550" width="9.375" style="4" customWidth="1"/>
    <col min="12551" max="12551" width="9" style="4"/>
    <col min="12552" max="12552" width="10.125" style="4" bestFit="1" customWidth="1"/>
    <col min="12553" max="12800" width="9" style="4"/>
    <col min="12801" max="12801" width="8.25" style="4" customWidth="1"/>
    <col min="12802" max="12803" width="6.5" style="4" customWidth="1"/>
    <col min="12804" max="12804" width="46.375" style="4" customWidth="1"/>
    <col min="12805" max="12806" width="9.375" style="4" customWidth="1"/>
    <col min="12807" max="12807" width="9" style="4"/>
    <col min="12808" max="12808" width="10.125" style="4" bestFit="1" customWidth="1"/>
    <col min="12809" max="13056" width="9" style="4"/>
    <col min="13057" max="13057" width="8.25" style="4" customWidth="1"/>
    <col min="13058" max="13059" width="6.5" style="4" customWidth="1"/>
    <col min="13060" max="13060" width="46.375" style="4" customWidth="1"/>
    <col min="13061" max="13062" width="9.375" style="4" customWidth="1"/>
    <col min="13063" max="13063" width="9" style="4"/>
    <col min="13064" max="13064" width="10.125" style="4" bestFit="1" customWidth="1"/>
    <col min="13065" max="13312" width="9" style="4"/>
    <col min="13313" max="13313" width="8.25" style="4" customWidth="1"/>
    <col min="13314" max="13315" width="6.5" style="4" customWidth="1"/>
    <col min="13316" max="13316" width="46.375" style="4" customWidth="1"/>
    <col min="13317" max="13318" width="9.375" style="4" customWidth="1"/>
    <col min="13319" max="13319" width="9" style="4"/>
    <col min="13320" max="13320" width="10.125" style="4" bestFit="1" customWidth="1"/>
    <col min="13321" max="13568" width="9" style="4"/>
    <col min="13569" max="13569" width="8.25" style="4" customWidth="1"/>
    <col min="13570" max="13571" width="6.5" style="4" customWidth="1"/>
    <col min="13572" max="13572" width="46.375" style="4" customWidth="1"/>
    <col min="13573" max="13574" width="9.375" style="4" customWidth="1"/>
    <col min="13575" max="13575" width="9" style="4"/>
    <col min="13576" max="13576" width="10.125" style="4" bestFit="1" customWidth="1"/>
    <col min="13577" max="13824" width="9" style="4"/>
    <col min="13825" max="13825" width="8.25" style="4" customWidth="1"/>
    <col min="13826" max="13827" width="6.5" style="4" customWidth="1"/>
    <col min="13828" max="13828" width="46.375" style="4" customWidth="1"/>
    <col min="13829" max="13830" width="9.375" style="4" customWidth="1"/>
    <col min="13831" max="13831" width="9" style="4"/>
    <col min="13832" max="13832" width="10.125" style="4" bestFit="1" customWidth="1"/>
    <col min="13833" max="14080" width="9" style="4"/>
    <col min="14081" max="14081" width="8.25" style="4" customWidth="1"/>
    <col min="14082" max="14083" width="6.5" style="4" customWidth="1"/>
    <col min="14084" max="14084" width="46.375" style="4" customWidth="1"/>
    <col min="14085" max="14086" width="9.375" style="4" customWidth="1"/>
    <col min="14087" max="14087" width="9" style="4"/>
    <col min="14088" max="14088" width="10.125" style="4" bestFit="1" customWidth="1"/>
    <col min="14089" max="14336" width="9" style="4"/>
    <col min="14337" max="14337" width="8.25" style="4" customWidth="1"/>
    <col min="14338" max="14339" width="6.5" style="4" customWidth="1"/>
    <col min="14340" max="14340" width="46.375" style="4" customWidth="1"/>
    <col min="14341" max="14342" width="9.375" style="4" customWidth="1"/>
    <col min="14343" max="14343" width="9" style="4"/>
    <col min="14344" max="14344" width="10.125" style="4" bestFit="1" customWidth="1"/>
    <col min="14345" max="14592" width="9" style="4"/>
    <col min="14593" max="14593" width="8.25" style="4" customWidth="1"/>
    <col min="14594" max="14595" width="6.5" style="4" customWidth="1"/>
    <col min="14596" max="14596" width="46.375" style="4" customWidth="1"/>
    <col min="14597" max="14598" width="9.375" style="4" customWidth="1"/>
    <col min="14599" max="14599" width="9" style="4"/>
    <col min="14600" max="14600" width="10.125" style="4" bestFit="1" customWidth="1"/>
    <col min="14601" max="14848" width="9" style="4"/>
    <col min="14849" max="14849" width="8.25" style="4" customWidth="1"/>
    <col min="14850" max="14851" width="6.5" style="4" customWidth="1"/>
    <col min="14852" max="14852" width="46.375" style="4" customWidth="1"/>
    <col min="14853" max="14854" width="9.375" style="4" customWidth="1"/>
    <col min="14855" max="14855" width="9" style="4"/>
    <col min="14856" max="14856" width="10.125" style="4" bestFit="1" customWidth="1"/>
    <col min="14857" max="15104" width="9" style="4"/>
    <col min="15105" max="15105" width="8.25" style="4" customWidth="1"/>
    <col min="15106" max="15107" width="6.5" style="4" customWidth="1"/>
    <col min="15108" max="15108" width="46.375" style="4" customWidth="1"/>
    <col min="15109" max="15110" width="9.375" style="4" customWidth="1"/>
    <col min="15111" max="15111" width="9" style="4"/>
    <col min="15112" max="15112" width="10.125" style="4" bestFit="1" customWidth="1"/>
    <col min="15113" max="15360" width="9" style="4"/>
    <col min="15361" max="15361" width="8.25" style="4" customWidth="1"/>
    <col min="15362" max="15363" width="6.5" style="4" customWidth="1"/>
    <col min="15364" max="15364" width="46.375" style="4" customWidth="1"/>
    <col min="15365" max="15366" width="9.375" style="4" customWidth="1"/>
    <col min="15367" max="15367" width="9" style="4"/>
    <col min="15368" max="15368" width="10.125" style="4" bestFit="1" customWidth="1"/>
    <col min="15369" max="15616" width="9" style="4"/>
    <col min="15617" max="15617" width="8.25" style="4" customWidth="1"/>
    <col min="15618" max="15619" width="6.5" style="4" customWidth="1"/>
    <col min="15620" max="15620" width="46.375" style="4" customWidth="1"/>
    <col min="15621" max="15622" width="9.375" style="4" customWidth="1"/>
    <col min="15623" max="15623" width="9" style="4"/>
    <col min="15624" max="15624" width="10.125" style="4" bestFit="1" customWidth="1"/>
    <col min="15625" max="15872" width="9" style="4"/>
    <col min="15873" max="15873" width="8.25" style="4" customWidth="1"/>
    <col min="15874" max="15875" width="6.5" style="4" customWidth="1"/>
    <col min="15876" max="15876" width="46.375" style="4" customWidth="1"/>
    <col min="15877" max="15878" width="9.375" style="4" customWidth="1"/>
    <col min="15879" max="15879" width="9" style="4"/>
    <col min="15880" max="15880" width="10.125" style="4" bestFit="1" customWidth="1"/>
    <col min="15881" max="16128" width="9" style="4"/>
    <col min="16129" max="16129" width="8.25" style="4" customWidth="1"/>
    <col min="16130" max="16131" width="6.5" style="4" customWidth="1"/>
    <col min="16132" max="16132" width="46.375" style="4" customWidth="1"/>
    <col min="16133" max="16134" width="9.375" style="4" customWidth="1"/>
    <col min="16135" max="16135" width="9" style="4"/>
    <col min="16136" max="16136" width="10.125" style="4" bestFit="1" customWidth="1"/>
    <col min="16137" max="16384" width="9" style="4"/>
  </cols>
  <sheetData>
    <row r="1" spans="1:7" ht="51.75" customHeight="1"/>
    <row r="2" spans="1:7" ht="31.5" customHeight="1">
      <c r="A2" s="291" t="s">
        <v>15</v>
      </c>
      <c r="B2" s="291"/>
      <c r="C2" s="291"/>
      <c r="D2" s="291"/>
      <c r="E2" s="291"/>
      <c r="F2" s="291"/>
      <c r="G2" s="292"/>
    </row>
    <row r="3" spans="1:7" ht="29.25" customHeight="1">
      <c r="A3" s="5" t="s">
        <v>0</v>
      </c>
      <c r="B3" s="6" t="s">
        <v>16</v>
      </c>
      <c r="C3" s="6" t="s">
        <v>1</v>
      </c>
      <c r="D3" s="7" t="s">
        <v>2</v>
      </c>
      <c r="E3" s="7" t="s">
        <v>17</v>
      </c>
      <c r="F3" s="8" t="s">
        <v>3</v>
      </c>
      <c r="G3" s="8" t="s">
        <v>18</v>
      </c>
    </row>
    <row r="4" spans="1:7">
      <c r="A4" s="9">
        <v>42796</v>
      </c>
      <c r="B4" s="10">
        <v>302</v>
      </c>
      <c r="C4" s="10" t="s">
        <v>256</v>
      </c>
      <c r="D4" s="13" t="s">
        <v>257</v>
      </c>
      <c r="E4" s="12"/>
      <c r="F4" s="12">
        <v>250</v>
      </c>
      <c r="G4" s="10" t="s">
        <v>374</v>
      </c>
    </row>
    <row r="5" spans="1:7" ht="28.5">
      <c r="A5" s="9">
        <v>42796</v>
      </c>
      <c r="B5" s="10">
        <v>303</v>
      </c>
      <c r="C5" s="245" t="s">
        <v>258</v>
      </c>
      <c r="D5" s="92" t="s">
        <v>259</v>
      </c>
      <c r="E5" s="60">
        <v>21578</v>
      </c>
      <c r="F5" s="60"/>
      <c r="G5" s="10" t="s">
        <v>6</v>
      </c>
    </row>
    <row r="6" spans="1:7">
      <c r="A6" s="9">
        <v>42796</v>
      </c>
      <c r="B6" s="10">
        <v>304</v>
      </c>
      <c r="C6" s="245" t="s">
        <v>258</v>
      </c>
      <c r="D6" s="13" t="s">
        <v>260</v>
      </c>
      <c r="E6" s="12"/>
      <c r="F6" s="12">
        <v>21578</v>
      </c>
      <c r="G6" s="10" t="s">
        <v>6</v>
      </c>
    </row>
    <row r="7" spans="1:7">
      <c r="A7" s="9">
        <v>42796</v>
      </c>
      <c r="B7" s="10">
        <v>305</v>
      </c>
      <c r="C7" s="245" t="s">
        <v>261</v>
      </c>
      <c r="D7" s="92" t="s">
        <v>250</v>
      </c>
      <c r="E7" s="60"/>
      <c r="F7" s="60">
        <v>35000</v>
      </c>
      <c r="G7" s="10" t="s">
        <v>6</v>
      </c>
    </row>
    <row r="8" spans="1:7" ht="28.5">
      <c r="A8" s="9">
        <v>42796</v>
      </c>
      <c r="B8" s="10">
        <v>306</v>
      </c>
      <c r="C8" s="10" t="s">
        <v>262</v>
      </c>
      <c r="D8" s="13" t="s">
        <v>263</v>
      </c>
      <c r="E8" s="12"/>
      <c r="F8" s="12">
        <v>450</v>
      </c>
      <c r="G8" s="10" t="s">
        <v>233</v>
      </c>
    </row>
    <row r="9" spans="1:7">
      <c r="A9" s="9">
        <v>42801</v>
      </c>
      <c r="B9" s="10">
        <v>307</v>
      </c>
      <c r="C9" s="245" t="s">
        <v>156</v>
      </c>
      <c r="D9" s="92" t="s">
        <v>264</v>
      </c>
      <c r="E9" s="60"/>
      <c r="F9" s="60">
        <v>600</v>
      </c>
      <c r="G9" s="245" t="s">
        <v>233</v>
      </c>
    </row>
    <row r="10" spans="1:7">
      <c r="A10" s="9">
        <v>42801</v>
      </c>
      <c r="B10" s="10">
        <v>308</v>
      </c>
      <c r="C10" s="245" t="s">
        <v>265</v>
      </c>
      <c r="D10" s="92" t="s">
        <v>266</v>
      </c>
      <c r="E10" s="60"/>
      <c r="F10" s="60">
        <v>1400</v>
      </c>
      <c r="G10" s="245" t="s">
        <v>238</v>
      </c>
    </row>
    <row r="11" spans="1:7">
      <c r="A11" s="9">
        <v>42803</v>
      </c>
      <c r="B11" s="10">
        <v>309</v>
      </c>
      <c r="C11" s="10" t="s">
        <v>267</v>
      </c>
      <c r="D11" s="11" t="s">
        <v>268</v>
      </c>
      <c r="E11" s="12"/>
      <c r="F11" s="12">
        <v>3200</v>
      </c>
      <c r="G11" s="10" t="s">
        <v>253</v>
      </c>
    </row>
    <row r="12" spans="1:7">
      <c r="A12" s="9">
        <v>42803</v>
      </c>
      <c r="B12" s="10">
        <v>310</v>
      </c>
      <c r="C12" s="10" t="s">
        <v>267</v>
      </c>
      <c r="D12" s="11" t="s">
        <v>269</v>
      </c>
      <c r="E12" s="12"/>
      <c r="F12" s="12">
        <v>212</v>
      </c>
      <c r="G12" s="10" t="s">
        <v>253</v>
      </c>
    </row>
    <row r="13" spans="1:7">
      <c r="A13" s="9">
        <v>42804</v>
      </c>
      <c r="B13" s="10">
        <v>311</v>
      </c>
      <c r="C13" s="245" t="s">
        <v>258</v>
      </c>
      <c r="D13" s="59" t="s">
        <v>270</v>
      </c>
      <c r="E13" s="12"/>
      <c r="F13" s="60">
        <v>1785</v>
      </c>
      <c r="G13" s="10" t="s">
        <v>253</v>
      </c>
    </row>
    <row r="14" spans="1:7">
      <c r="A14" s="9">
        <v>42807</v>
      </c>
      <c r="B14" s="10">
        <v>312</v>
      </c>
      <c r="C14" s="10" t="s">
        <v>169</v>
      </c>
      <c r="D14" s="13" t="s">
        <v>271</v>
      </c>
      <c r="E14" s="12"/>
      <c r="F14" s="12">
        <v>386683</v>
      </c>
      <c r="G14" s="10" t="s">
        <v>374</v>
      </c>
    </row>
    <row r="15" spans="1:7">
      <c r="A15" s="9">
        <v>42807</v>
      </c>
      <c r="B15" s="10">
        <v>313</v>
      </c>
      <c r="C15" s="10" t="s">
        <v>272</v>
      </c>
      <c r="D15" s="13" t="s">
        <v>273</v>
      </c>
      <c r="E15" s="12"/>
      <c r="F15" s="12">
        <v>2000</v>
      </c>
      <c r="G15" s="10" t="s">
        <v>374</v>
      </c>
    </row>
    <row r="16" spans="1:7">
      <c r="A16" s="9">
        <v>42807</v>
      </c>
      <c r="B16" s="10">
        <v>314</v>
      </c>
      <c r="C16" s="10" t="s">
        <v>154</v>
      </c>
      <c r="D16" s="15" t="s">
        <v>274</v>
      </c>
      <c r="E16" s="12"/>
      <c r="F16" s="12">
        <v>1140</v>
      </c>
      <c r="G16" s="10" t="s">
        <v>253</v>
      </c>
    </row>
    <row r="17" spans="1:7">
      <c r="A17" s="9">
        <v>42807</v>
      </c>
      <c r="B17" s="10">
        <v>315</v>
      </c>
      <c r="C17" s="245" t="s">
        <v>265</v>
      </c>
      <c r="D17" s="92" t="s">
        <v>275</v>
      </c>
      <c r="E17" s="60"/>
      <c r="F17" s="60">
        <v>3500</v>
      </c>
      <c r="G17" s="245" t="s">
        <v>238</v>
      </c>
    </row>
    <row r="18" spans="1:7">
      <c r="A18" s="9">
        <v>42807</v>
      </c>
      <c r="B18" s="10">
        <v>316</v>
      </c>
      <c r="C18" s="10" t="s">
        <v>258</v>
      </c>
      <c r="D18" s="15" t="s">
        <v>276</v>
      </c>
      <c r="E18" s="12">
        <v>23400</v>
      </c>
      <c r="F18" s="12"/>
      <c r="G18" s="10" t="s">
        <v>375</v>
      </c>
    </row>
    <row r="19" spans="1:7">
      <c r="A19" s="9">
        <v>42807</v>
      </c>
      <c r="B19" s="10">
        <v>317</v>
      </c>
      <c r="C19" s="10" t="s">
        <v>258</v>
      </c>
      <c r="D19" s="15" t="s">
        <v>277</v>
      </c>
      <c r="E19" s="12"/>
      <c r="F19" s="12">
        <v>23400</v>
      </c>
      <c r="G19" s="10" t="s">
        <v>375</v>
      </c>
    </row>
    <row r="20" spans="1:7">
      <c r="A20" s="9">
        <v>42808</v>
      </c>
      <c r="B20" s="10">
        <v>318</v>
      </c>
      <c r="C20" s="10" t="s">
        <v>94</v>
      </c>
      <c r="D20" s="13" t="s">
        <v>278</v>
      </c>
      <c r="E20" s="12"/>
      <c r="F20" s="12">
        <v>4000</v>
      </c>
      <c r="G20" s="10" t="s">
        <v>238</v>
      </c>
    </row>
    <row r="21" spans="1:7">
      <c r="A21" s="9">
        <v>42809</v>
      </c>
      <c r="B21" s="10">
        <v>319</v>
      </c>
      <c r="C21" s="10" t="s">
        <v>279</v>
      </c>
      <c r="D21" s="13" t="s">
        <v>280</v>
      </c>
      <c r="E21" s="12"/>
      <c r="F21" s="12">
        <v>2584</v>
      </c>
      <c r="G21" s="10" t="s">
        <v>253</v>
      </c>
    </row>
    <row r="22" spans="1:7">
      <c r="A22" s="9">
        <v>42810</v>
      </c>
      <c r="B22" s="10">
        <v>320</v>
      </c>
      <c r="C22" s="10" t="s">
        <v>281</v>
      </c>
      <c r="D22" s="13" t="s">
        <v>282</v>
      </c>
      <c r="E22" s="12"/>
      <c r="F22" s="12">
        <v>18000</v>
      </c>
      <c r="G22" s="10" t="s">
        <v>374</v>
      </c>
    </row>
    <row r="23" spans="1:7">
      <c r="A23" s="9">
        <v>42810</v>
      </c>
      <c r="B23" s="10">
        <v>321</v>
      </c>
      <c r="C23" s="10" t="s">
        <v>106</v>
      </c>
      <c r="D23" s="19" t="s">
        <v>283</v>
      </c>
      <c r="E23" s="12"/>
      <c r="F23" s="12">
        <v>22770</v>
      </c>
      <c r="G23" s="10" t="s">
        <v>238</v>
      </c>
    </row>
    <row r="24" spans="1:7">
      <c r="A24" s="9">
        <v>42818</v>
      </c>
      <c r="B24" s="10">
        <v>322</v>
      </c>
      <c r="C24" s="10" t="s">
        <v>284</v>
      </c>
      <c r="D24" s="15" t="s">
        <v>285</v>
      </c>
      <c r="E24" s="12"/>
      <c r="F24" s="12">
        <v>800</v>
      </c>
      <c r="G24" s="10" t="s">
        <v>233</v>
      </c>
    </row>
    <row r="25" spans="1:7">
      <c r="A25" s="9">
        <v>42818</v>
      </c>
      <c r="B25" s="10">
        <v>323</v>
      </c>
      <c r="C25" s="10" t="s">
        <v>284</v>
      </c>
      <c r="D25" s="15" t="s">
        <v>286</v>
      </c>
      <c r="E25" s="12"/>
      <c r="F25" s="12">
        <v>278</v>
      </c>
      <c r="G25" s="10" t="s">
        <v>233</v>
      </c>
    </row>
    <row r="26" spans="1:7">
      <c r="A26" s="9">
        <v>42818</v>
      </c>
      <c r="B26" s="10">
        <v>324</v>
      </c>
      <c r="C26" s="10" t="s">
        <v>287</v>
      </c>
      <c r="D26" s="13" t="s">
        <v>288</v>
      </c>
      <c r="E26" s="12"/>
      <c r="F26" s="12">
        <v>7000</v>
      </c>
      <c r="G26" s="10" t="s">
        <v>6</v>
      </c>
    </row>
    <row r="27" spans="1:7" ht="16.5" customHeight="1">
      <c r="A27" s="9">
        <v>42818</v>
      </c>
      <c r="B27" s="10">
        <v>325</v>
      </c>
      <c r="C27" s="10" t="s">
        <v>289</v>
      </c>
      <c r="D27" s="13" t="s">
        <v>290</v>
      </c>
      <c r="E27" s="12"/>
      <c r="F27" s="12">
        <v>3600</v>
      </c>
      <c r="G27" s="10" t="s">
        <v>238</v>
      </c>
    </row>
    <row r="28" spans="1:7" ht="16.5" customHeight="1">
      <c r="A28" s="9">
        <v>42818</v>
      </c>
      <c r="B28" s="10">
        <v>326</v>
      </c>
      <c r="C28" s="10" t="s">
        <v>289</v>
      </c>
      <c r="D28" s="13" t="s">
        <v>291</v>
      </c>
      <c r="E28" s="12"/>
      <c r="F28" s="12">
        <v>2910</v>
      </c>
      <c r="G28" s="10" t="s">
        <v>238</v>
      </c>
    </row>
    <row r="29" spans="1:7" ht="16.5" customHeight="1">
      <c r="A29" s="9">
        <v>42818</v>
      </c>
      <c r="B29" s="10">
        <v>327</v>
      </c>
      <c r="C29" s="10" t="s">
        <v>289</v>
      </c>
      <c r="D29" s="13" t="s">
        <v>292</v>
      </c>
      <c r="E29" s="12"/>
      <c r="F29" s="12">
        <v>1575</v>
      </c>
      <c r="G29" s="10" t="s">
        <v>238</v>
      </c>
    </row>
    <row r="30" spans="1:7" ht="16.5" customHeight="1">
      <c r="A30" s="9">
        <v>42821</v>
      </c>
      <c r="B30" s="10">
        <v>328</v>
      </c>
      <c r="C30" s="10" t="s">
        <v>289</v>
      </c>
      <c r="D30" s="13" t="s">
        <v>293</v>
      </c>
      <c r="E30" s="12"/>
      <c r="F30" s="12">
        <v>4800</v>
      </c>
      <c r="G30" s="10" t="s">
        <v>238</v>
      </c>
    </row>
    <row r="31" spans="1:7">
      <c r="A31" s="9">
        <v>42821</v>
      </c>
      <c r="B31" s="10">
        <v>329</v>
      </c>
      <c r="C31" s="10" t="s">
        <v>289</v>
      </c>
      <c r="D31" s="13" t="s">
        <v>294</v>
      </c>
      <c r="E31" s="12"/>
      <c r="F31" s="12">
        <v>3020</v>
      </c>
      <c r="G31" s="10" t="s">
        <v>238</v>
      </c>
    </row>
    <row r="32" spans="1:7">
      <c r="A32" s="9">
        <v>42821</v>
      </c>
      <c r="B32" s="10">
        <v>330</v>
      </c>
      <c r="C32" s="10" t="s">
        <v>295</v>
      </c>
      <c r="D32" s="13" t="s">
        <v>296</v>
      </c>
      <c r="E32" s="12"/>
      <c r="F32" s="12">
        <v>2400</v>
      </c>
      <c r="G32" s="10" t="s">
        <v>374</v>
      </c>
    </row>
    <row r="33" spans="1:7">
      <c r="A33" s="9">
        <v>42821</v>
      </c>
      <c r="B33" s="10">
        <v>331</v>
      </c>
      <c r="C33" s="10" t="s">
        <v>295</v>
      </c>
      <c r="D33" s="13" t="s">
        <v>297</v>
      </c>
      <c r="E33" s="12"/>
      <c r="F33" s="12">
        <v>2400</v>
      </c>
      <c r="G33" s="10" t="s">
        <v>374</v>
      </c>
    </row>
    <row r="34" spans="1:7" ht="57">
      <c r="A34" s="9">
        <v>42821</v>
      </c>
      <c r="B34" s="10">
        <v>332</v>
      </c>
      <c r="C34" s="10" t="s">
        <v>298</v>
      </c>
      <c r="D34" s="11" t="s">
        <v>299</v>
      </c>
      <c r="E34" s="12"/>
      <c r="F34" s="12">
        <v>5005</v>
      </c>
      <c r="G34" s="10" t="s">
        <v>376</v>
      </c>
    </row>
    <row r="35" spans="1:7">
      <c r="A35" s="9">
        <v>42821</v>
      </c>
      <c r="B35" s="10">
        <v>333</v>
      </c>
      <c r="C35" s="10" t="s">
        <v>300</v>
      </c>
      <c r="D35" s="13" t="s">
        <v>301</v>
      </c>
      <c r="E35" s="12"/>
      <c r="F35" s="12">
        <v>6596</v>
      </c>
      <c r="G35" s="10" t="s">
        <v>374</v>
      </c>
    </row>
    <row r="36" spans="1:7">
      <c r="A36" s="9">
        <v>42821</v>
      </c>
      <c r="B36" s="10">
        <v>334</v>
      </c>
      <c r="C36" s="10" t="s">
        <v>302</v>
      </c>
      <c r="D36" s="13" t="s">
        <v>303</v>
      </c>
      <c r="E36" s="12"/>
      <c r="F36" s="12">
        <v>18626</v>
      </c>
      <c r="G36" s="10" t="s">
        <v>374</v>
      </c>
    </row>
    <row r="37" spans="1:7">
      <c r="A37" s="9">
        <v>42821</v>
      </c>
      <c r="B37" s="10">
        <v>335</v>
      </c>
      <c r="C37" s="10" t="s">
        <v>267</v>
      </c>
      <c r="D37" s="13" t="s">
        <v>304</v>
      </c>
      <c r="E37" s="12"/>
      <c r="F37" s="12">
        <v>976</v>
      </c>
      <c r="G37" s="10" t="s">
        <v>253</v>
      </c>
    </row>
    <row r="38" spans="1:7" ht="16.5" customHeight="1">
      <c r="A38" s="9">
        <v>42821</v>
      </c>
      <c r="B38" s="10">
        <v>336</v>
      </c>
      <c r="C38" s="10" t="s">
        <v>258</v>
      </c>
      <c r="D38" s="11" t="s">
        <v>305</v>
      </c>
      <c r="E38" s="12">
        <v>10000</v>
      </c>
      <c r="F38" s="12"/>
      <c r="G38" s="10" t="s">
        <v>238</v>
      </c>
    </row>
    <row r="39" spans="1:7" ht="16.5" customHeight="1">
      <c r="A39" s="9">
        <v>42830</v>
      </c>
      <c r="B39" s="10">
        <v>337</v>
      </c>
      <c r="C39" s="10" t="s">
        <v>84</v>
      </c>
      <c r="D39" s="13" t="s">
        <v>306</v>
      </c>
      <c r="E39" s="12"/>
      <c r="F39" s="12">
        <v>3276</v>
      </c>
      <c r="G39" s="10" t="s">
        <v>233</v>
      </c>
    </row>
    <row r="40" spans="1:7" ht="51.75" customHeight="1"/>
    <row r="41" spans="1:7" ht="31.5" customHeight="1">
      <c r="A41" s="291" t="s">
        <v>15</v>
      </c>
      <c r="B41" s="291"/>
      <c r="C41" s="291"/>
      <c r="D41" s="291"/>
      <c r="E41" s="291"/>
      <c r="F41" s="291"/>
      <c r="G41" s="292"/>
    </row>
    <row r="42" spans="1:7" ht="29.25" customHeight="1">
      <c r="A42" s="5" t="s">
        <v>0</v>
      </c>
      <c r="B42" s="6" t="s">
        <v>16</v>
      </c>
      <c r="C42" s="6" t="s">
        <v>1</v>
      </c>
      <c r="D42" s="7" t="s">
        <v>2</v>
      </c>
      <c r="E42" s="7" t="s">
        <v>17</v>
      </c>
      <c r="F42" s="8" t="s">
        <v>3</v>
      </c>
      <c r="G42" s="8" t="s">
        <v>18</v>
      </c>
    </row>
    <row r="43" spans="1:7" ht="16.5" customHeight="1">
      <c r="A43" s="9">
        <v>42830</v>
      </c>
      <c r="B43" s="10">
        <v>338</v>
      </c>
      <c r="C43" s="10" t="s">
        <v>80</v>
      </c>
      <c r="D43" s="15" t="s">
        <v>307</v>
      </c>
      <c r="E43" s="12"/>
      <c r="F43" s="12">
        <v>1680</v>
      </c>
      <c r="G43" s="10" t="s">
        <v>233</v>
      </c>
    </row>
    <row r="44" spans="1:7" ht="16.5" customHeight="1">
      <c r="A44" s="9">
        <v>42830</v>
      </c>
      <c r="B44" s="10">
        <v>339</v>
      </c>
      <c r="C44" s="10" t="s">
        <v>308</v>
      </c>
      <c r="D44" s="15" t="s">
        <v>309</v>
      </c>
      <c r="E44" s="12"/>
      <c r="F44" s="12">
        <v>2500</v>
      </c>
      <c r="G44" s="10" t="s">
        <v>233</v>
      </c>
    </row>
    <row r="45" spans="1:7" ht="16.5" customHeight="1">
      <c r="A45" s="9">
        <v>42830</v>
      </c>
      <c r="B45" s="10">
        <v>340</v>
      </c>
      <c r="C45" s="10" t="s">
        <v>272</v>
      </c>
      <c r="D45" s="13" t="s">
        <v>310</v>
      </c>
      <c r="E45" s="12"/>
      <c r="F45" s="12">
        <v>3600</v>
      </c>
      <c r="G45" s="10" t="s">
        <v>374</v>
      </c>
    </row>
    <row r="46" spans="1:7" ht="16.5" customHeight="1">
      <c r="A46" s="9">
        <v>42830</v>
      </c>
      <c r="B46" s="10">
        <v>341</v>
      </c>
      <c r="C46" s="10" t="s">
        <v>311</v>
      </c>
      <c r="D46" s="13" t="s">
        <v>312</v>
      </c>
      <c r="E46" s="12"/>
      <c r="F46" s="12">
        <v>1800</v>
      </c>
      <c r="G46" s="10" t="s">
        <v>374</v>
      </c>
    </row>
    <row r="47" spans="1:7" ht="16.5" customHeight="1">
      <c r="A47" s="9">
        <v>42830</v>
      </c>
      <c r="B47" s="10">
        <v>342</v>
      </c>
      <c r="C47" s="10" t="s">
        <v>265</v>
      </c>
      <c r="D47" s="13" t="s">
        <v>313</v>
      </c>
      <c r="E47" s="12"/>
      <c r="F47" s="12">
        <v>3500</v>
      </c>
      <c r="G47" s="10" t="s">
        <v>238</v>
      </c>
    </row>
    <row r="48" spans="1:7" ht="16.5" customHeight="1">
      <c r="A48" s="9">
        <v>42830</v>
      </c>
      <c r="B48" s="10">
        <v>343</v>
      </c>
      <c r="C48" s="10" t="s">
        <v>265</v>
      </c>
      <c r="D48" s="13" t="s">
        <v>314</v>
      </c>
      <c r="E48" s="12"/>
      <c r="F48" s="12">
        <v>1280</v>
      </c>
      <c r="G48" s="10" t="s">
        <v>238</v>
      </c>
    </row>
    <row r="49" spans="1:8" ht="16.5" customHeight="1">
      <c r="A49" s="9">
        <v>42830</v>
      </c>
      <c r="B49" s="10">
        <v>344</v>
      </c>
      <c r="C49" s="10" t="s">
        <v>265</v>
      </c>
      <c r="D49" s="13" t="s">
        <v>315</v>
      </c>
      <c r="E49" s="12"/>
      <c r="F49" s="12">
        <v>300</v>
      </c>
      <c r="G49" s="10" t="s">
        <v>238</v>
      </c>
      <c r="H49" s="17"/>
    </row>
    <row r="50" spans="1:8" ht="16.5" customHeight="1">
      <c r="A50" s="9">
        <v>42830</v>
      </c>
      <c r="B50" s="10">
        <v>345</v>
      </c>
      <c r="C50" s="10" t="s">
        <v>80</v>
      </c>
      <c r="D50" s="16" t="s">
        <v>316</v>
      </c>
      <c r="E50" s="12"/>
      <c r="F50" s="12">
        <v>1000</v>
      </c>
      <c r="G50" s="10" t="s">
        <v>233</v>
      </c>
    </row>
    <row r="51" spans="1:8" ht="16.5" customHeight="1">
      <c r="A51" s="9">
        <v>42830</v>
      </c>
      <c r="B51" s="10">
        <v>346</v>
      </c>
      <c r="C51" s="10" t="s">
        <v>258</v>
      </c>
      <c r="D51" s="11" t="s">
        <v>201</v>
      </c>
      <c r="E51" s="12">
        <v>30000</v>
      </c>
      <c r="F51" s="12"/>
      <c r="G51" s="10" t="s">
        <v>374</v>
      </c>
    </row>
    <row r="52" spans="1:8" ht="16.5" customHeight="1">
      <c r="A52" s="9">
        <v>42830</v>
      </c>
      <c r="B52" s="10">
        <v>347</v>
      </c>
      <c r="C52" s="10" t="s">
        <v>258</v>
      </c>
      <c r="D52" s="11" t="s">
        <v>317</v>
      </c>
      <c r="E52" s="12"/>
      <c r="F52" s="12">
        <v>30000</v>
      </c>
      <c r="G52" s="10" t="s">
        <v>374</v>
      </c>
    </row>
    <row r="53" spans="1:8" ht="16.5" customHeight="1">
      <c r="A53" s="9">
        <v>42830</v>
      </c>
      <c r="B53" s="10">
        <v>348</v>
      </c>
      <c r="C53" s="10" t="s">
        <v>258</v>
      </c>
      <c r="D53" s="11" t="s">
        <v>318</v>
      </c>
      <c r="E53" s="12">
        <v>10000</v>
      </c>
      <c r="F53" s="12"/>
      <c r="G53" s="10" t="s">
        <v>374</v>
      </c>
      <c r="H53" s="17"/>
    </row>
    <row r="54" spans="1:8" ht="16.5" customHeight="1">
      <c r="A54" s="9">
        <v>42830</v>
      </c>
      <c r="B54" s="10">
        <v>349</v>
      </c>
      <c r="C54" s="10" t="s">
        <v>154</v>
      </c>
      <c r="D54" s="22" t="s">
        <v>319</v>
      </c>
      <c r="E54" s="12"/>
      <c r="F54" s="12">
        <v>900</v>
      </c>
      <c r="G54" s="10" t="s">
        <v>374</v>
      </c>
    </row>
    <row r="55" spans="1:8" ht="16.5" customHeight="1">
      <c r="A55" s="9">
        <v>42830</v>
      </c>
      <c r="B55" s="10">
        <v>350</v>
      </c>
      <c r="C55" s="10" t="s">
        <v>320</v>
      </c>
      <c r="D55" s="16" t="s">
        <v>321</v>
      </c>
      <c r="E55" s="12"/>
      <c r="F55" s="12">
        <v>5000</v>
      </c>
      <c r="G55" s="10" t="s">
        <v>374</v>
      </c>
    </row>
    <row r="56" spans="1:8" ht="16.5" customHeight="1">
      <c r="A56" s="9">
        <v>42830</v>
      </c>
      <c r="B56" s="10">
        <v>351</v>
      </c>
      <c r="C56" s="10" t="s">
        <v>322</v>
      </c>
      <c r="D56" s="13" t="s">
        <v>323</v>
      </c>
      <c r="E56" s="12"/>
      <c r="F56" s="12">
        <v>6130</v>
      </c>
      <c r="G56" s="10" t="s">
        <v>233</v>
      </c>
    </row>
    <row r="57" spans="1:8" ht="30.75" customHeight="1">
      <c r="A57" s="9">
        <v>42830</v>
      </c>
      <c r="B57" s="10">
        <v>352</v>
      </c>
      <c r="C57" s="10" t="s">
        <v>258</v>
      </c>
      <c r="D57" s="13" t="s">
        <v>324</v>
      </c>
      <c r="E57" s="12"/>
      <c r="F57" s="12">
        <v>9000</v>
      </c>
      <c r="G57" s="10" t="s">
        <v>238</v>
      </c>
    </row>
    <row r="58" spans="1:8" ht="30.75" customHeight="1">
      <c r="A58" s="9">
        <v>42830</v>
      </c>
      <c r="B58" s="10">
        <v>353</v>
      </c>
      <c r="C58" s="10" t="s">
        <v>258</v>
      </c>
      <c r="D58" s="13" t="s">
        <v>325</v>
      </c>
      <c r="E58" s="12"/>
      <c r="F58" s="12">
        <v>4100</v>
      </c>
      <c r="G58" s="10" t="s">
        <v>238</v>
      </c>
    </row>
    <row r="59" spans="1:8" ht="30.75" customHeight="1">
      <c r="A59" s="9">
        <v>42830</v>
      </c>
      <c r="B59" s="10">
        <v>354</v>
      </c>
      <c r="C59" s="10" t="s">
        <v>156</v>
      </c>
      <c r="D59" s="13" t="s">
        <v>326</v>
      </c>
      <c r="E59" s="12"/>
      <c r="F59" s="12">
        <v>3000</v>
      </c>
      <c r="G59" s="10" t="s">
        <v>238</v>
      </c>
    </row>
    <row r="60" spans="1:8" ht="30.75" customHeight="1">
      <c r="A60" s="9">
        <v>42830</v>
      </c>
      <c r="B60" s="10">
        <v>355</v>
      </c>
      <c r="C60" s="10" t="s">
        <v>156</v>
      </c>
      <c r="D60" s="13" t="s">
        <v>327</v>
      </c>
      <c r="E60" s="12"/>
      <c r="F60" s="12">
        <v>2400</v>
      </c>
      <c r="G60" s="10" t="s">
        <v>238</v>
      </c>
    </row>
    <row r="61" spans="1:8" ht="30.75" customHeight="1">
      <c r="A61" s="9">
        <v>42830</v>
      </c>
      <c r="B61" s="10">
        <v>356</v>
      </c>
      <c r="C61" s="10" t="s">
        <v>156</v>
      </c>
      <c r="D61" s="13" t="s">
        <v>328</v>
      </c>
      <c r="E61" s="12"/>
      <c r="F61" s="12">
        <v>2400</v>
      </c>
      <c r="G61" s="10" t="s">
        <v>238</v>
      </c>
    </row>
    <row r="62" spans="1:8" ht="30.75" customHeight="1">
      <c r="A62" s="9">
        <v>42830</v>
      </c>
      <c r="B62" s="10">
        <v>357</v>
      </c>
      <c r="C62" s="10" t="s">
        <v>156</v>
      </c>
      <c r="D62" s="13" t="s">
        <v>329</v>
      </c>
      <c r="E62" s="12"/>
      <c r="F62" s="12">
        <v>3400</v>
      </c>
      <c r="G62" s="10" t="s">
        <v>238</v>
      </c>
    </row>
    <row r="63" spans="1:8">
      <c r="A63" s="9">
        <v>42830</v>
      </c>
      <c r="B63" s="10">
        <v>358</v>
      </c>
      <c r="C63" s="10" t="s">
        <v>272</v>
      </c>
      <c r="D63" s="13" t="s">
        <v>330</v>
      </c>
      <c r="E63" s="12"/>
      <c r="F63" s="12">
        <v>2000</v>
      </c>
      <c r="G63" s="10" t="s">
        <v>374</v>
      </c>
    </row>
    <row r="64" spans="1:8" ht="18.75" customHeight="1">
      <c r="A64" s="9">
        <v>42831</v>
      </c>
      <c r="B64" s="10">
        <v>359</v>
      </c>
      <c r="C64" s="10" t="s">
        <v>258</v>
      </c>
      <c r="D64" s="20" t="s">
        <v>331</v>
      </c>
      <c r="E64" s="12">
        <v>10000</v>
      </c>
      <c r="F64" s="12"/>
      <c r="G64" s="10" t="s">
        <v>238</v>
      </c>
    </row>
    <row r="65" spans="1:7" ht="18.75" customHeight="1">
      <c r="A65" s="9">
        <v>42832</v>
      </c>
      <c r="B65" s="10">
        <v>360</v>
      </c>
      <c r="C65" s="10" t="s">
        <v>258</v>
      </c>
      <c r="D65" s="11" t="s">
        <v>332</v>
      </c>
      <c r="E65" s="12"/>
      <c r="F65" s="12">
        <v>2975</v>
      </c>
      <c r="G65" s="10" t="s">
        <v>253</v>
      </c>
    </row>
    <row r="66" spans="1:7" ht="18.75" customHeight="1">
      <c r="A66" s="9">
        <v>42832</v>
      </c>
      <c r="B66" s="10">
        <v>361</v>
      </c>
      <c r="C66" s="10" t="s">
        <v>333</v>
      </c>
      <c r="D66" s="21" t="s">
        <v>334</v>
      </c>
      <c r="E66" s="12"/>
      <c r="F66" s="12">
        <v>26000</v>
      </c>
      <c r="G66" s="10" t="s">
        <v>238</v>
      </c>
    </row>
    <row r="67" spans="1:7" ht="18.75" customHeight="1">
      <c r="A67" s="9">
        <v>42835</v>
      </c>
      <c r="B67" s="10">
        <v>362</v>
      </c>
      <c r="C67" s="10" t="s">
        <v>335</v>
      </c>
      <c r="D67" s="13" t="s">
        <v>336</v>
      </c>
      <c r="E67" s="12"/>
      <c r="F67" s="12">
        <v>5130</v>
      </c>
      <c r="G67" s="10" t="s">
        <v>233</v>
      </c>
    </row>
    <row r="68" spans="1:7">
      <c r="A68" s="9">
        <v>42836</v>
      </c>
      <c r="B68" s="10">
        <v>363</v>
      </c>
      <c r="C68" s="10" t="s">
        <v>258</v>
      </c>
      <c r="D68" s="11" t="s">
        <v>337</v>
      </c>
      <c r="E68" s="12">
        <v>10000</v>
      </c>
      <c r="F68" s="12"/>
      <c r="G68" s="10" t="s">
        <v>238</v>
      </c>
    </row>
    <row r="69" spans="1:7" ht="28.5">
      <c r="A69" s="9">
        <v>42836</v>
      </c>
      <c r="B69" s="10">
        <v>364</v>
      </c>
      <c r="C69" s="10" t="s">
        <v>338</v>
      </c>
      <c r="D69" s="248" t="s">
        <v>339</v>
      </c>
      <c r="E69" s="12"/>
      <c r="F69" s="12">
        <v>5025</v>
      </c>
      <c r="G69" s="10" t="s">
        <v>376</v>
      </c>
    </row>
    <row r="70" spans="1:7">
      <c r="A70" s="9">
        <v>42836</v>
      </c>
      <c r="B70" s="10">
        <v>365</v>
      </c>
      <c r="C70" s="10" t="s">
        <v>279</v>
      </c>
      <c r="D70" s="13" t="s">
        <v>340</v>
      </c>
      <c r="E70" s="12"/>
      <c r="F70" s="12">
        <v>1596</v>
      </c>
      <c r="G70" s="10" t="s">
        <v>253</v>
      </c>
    </row>
    <row r="71" spans="1:7" ht="28.5" customHeight="1">
      <c r="A71" s="9">
        <v>42842</v>
      </c>
      <c r="B71" s="10">
        <v>366</v>
      </c>
      <c r="C71" s="10" t="s">
        <v>156</v>
      </c>
      <c r="D71" s="13" t="s">
        <v>341</v>
      </c>
      <c r="E71" s="12"/>
      <c r="F71" s="12">
        <v>600</v>
      </c>
      <c r="G71" s="10" t="s">
        <v>233</v>
      </c>
    </row>
    <row r="72" spans="1:7">
      <c r="A72" s="9">
        <v>42842</v>
      </c>
      <c r="B72" s="10">
        <v>367</v>
      </c>
      <c r="C72" s="10" t="s">
        <v>258</v>
      </c>
      <c r="D72" s="11" t="s">
        <v>342</v>
      </c>
      <c r="E72" s="246">
        <v>75000</v>
      </c>
      <c r="F72" s="12"/>
      <c r="G72" s="10" t="s">
        <v>238</v>
      </c>
    </row>
    <row r="73" spans="1:7">
      <c r="A73" s="9">
        <v>42842</v>
      </c>
      <c r="B73" s="10">
        <v>368</v>
      </c>
      <c r="C73" s="10" t="s">
        <v>258</v>
      </c>
      <c r="D73" s="20" t="s">
        <v>343</v>
      </c>
      <c r="E73" s="12">
        <v>94000</v>
      </c>
      <c r="F73" s="12"/>
      <c r="G73" s="10" t="s">
        <v>377</v>
      </c>
    </row>
    <row r="74" spans="1:7" ht="28.5">
      <c r="A74" s="9">
        <v>42842</v>
      </c>
      <c r="B74" s="10">
        <v>369</v>
      </c>
      <c r="C74" s="10" t="s">
        <v>322</v>
      </c>
      <c r="D74" s="15" t="s">
        <v>344</v>
      </c>
      <c r="E74" s="12"/>
      <c r="F74" s="12">
        <v>3600</v>
      </c>
      <c r="G74" s="10" t="s">
        <v>378</v>
      </c>
    </row>
    <row r="75" spans="1:7">
      <c r="A75" s="9">
        <v>42842</v>
      </c>
      <c r="B75" s="10">
        <v>370</v>
      </c>
      <c r="C75" s="10" t="s">
        <v>322</v>
      </c>
      <c r="D75" s="18" t="s">
        <v>345</v>
      </c>
      <c r="E75" s="12"/>
      <c r="F75" s="12">
        <v>1700</v>
      </c>
      <c r="G75" s="10" t="s">
        <v>378</v>
      </c>
    </row>
    <row r="76" spans="1:7" ht="51.75" customHeight="1"/>
    <row r="77" spans="1:7" ht="31.5" customHeight="1">
      <c r="A77" s="291" t="s">
        <v>15</v>
      </c>
      <c r="B77" s="291"/>
      <c r="C77" s="291"/>
      <c r="D77" s="291"/>
      <c r="E77" s="291"/>
      <c r="F77" s="291"/>
      <c r="G77" s="292"/>
    </row>
    <row r="78" spans="1:7" ht="29.25" customHeight="1">
      <c r="A78" s="5" t="s">
        <v>0</v>
      </c>
      <c r="B78" s="6" t="s">
        <v>16</v>
      </c>
      <c r="C78" s="6" t="s">
        <v>1</v>
      </c>
      <c r="D78" s="7" t="s">
        <v>2</v>
      </c>
      <c r="E78" s="7" t="s">
        <v>17</v>
      </c>
      <c r="F78" s="8" t="s">
        <v>3</v>
      </c>
      <c r="G78" s="8" t="s">
        <v>18</v>
      </c>
    </row>
    <row r="79" spans="1:7">
      <c r="A79" s="9">
        <v>42842</v>
      </c>
      <c r="B79" s="10">
        <v>371</v>
      </c>
      <c r="C79" s="10" t="s">
        <v>322</v>
      </c>
      <c r="D79" s="18" t="s">
        <v>346</v>
      </c>
      <c r="E79" s="12"/>
      <c r="F79" s="12">
        <v>30</v>
      </c>
      <c r="G79" s="10" t="s">
        <v>378</v>
      </c>
    </row>
    <row r="80" spans="1:7">
      <c r="A80" s="9">
        <v>42844</v>
      </c>
      <c r="B80" s="10">
        <v>372</v>
      </c>
      <c r="C80" s="10" t="s">
        <v>258</v>
      </c>
      <c r="D80" s="18" t="s">
        <v>347</v>
      </c>
      <c r="E80" s="12"/>
      <c r="F80" s="12">
        <v>1000</v>
      </c>
      <c r="G80" s="10" t="s">
        <v>378</v>
      </c>
    </row>
    <row r="81" spans="1:7">
      <c r="A81" s="9">
        <v>42849</v>
      </c>
      <c r="B81" s="10">
        <v>373</v>
      </c>
      <c r="C81" s="10" t="s">
        <v>348</v>
      </c>
      <c r="D81" s="18" t="s">
        <v>349</v>
      </c>
      <c r="E81" s="12"/>
      <c r="F81" s="12">
        <v>3200</v>
      </c>
      <c r="G81" s="10" t="s">
        <v>379</v>
      </c>
    </row>
    <row r="82" spans="1:7">
      <c r="A82" s="9">
        <v>42849</v>
      </c>
      <c r="B82" s="10">
        <v>374</v>
      </c>
      <c r="C82" s="10" t="s">
        <v>287</v>
      </c>
      <c r="D82" s="13" t="s">
        <v>350</v>
      </c>
      <c r="E82" s="12"/>
      <c r="F82" s="12">
        <v>7000</v>
      </c>
      <c r="G82" s="10" t="s">
        <v>6</v>
      </c>
    </row>
    <row r="83" spans="1:7">
      <c r="A83" s="9">
        <v>42849</v>
      </c>
      <c r="B83" s="10">
        <v>375</v>
      </c>
      <c r="C83" s="10" t="s">
        <v>333</v>
      </c>
      <c r="D83" s="18" t="s">
        <v>351</v>
      </c>
      <c r="E83" s="12"/>
      <c r="F83" s="12">
        <v>6600</v>
      </c>
      <c r="G83" s="10" t="s">
        <v>379</v>
      </c>
    </row>
    <row r="84" spans="1:7">
      <c r="A84" s="9">
        <v>42849</v>
      </c>
      <c r="B84" s="10">
        <v>376</v>
      </c>
      <c r="C84" s="10" t="s">
        <v>333</v>
      </c>
      <c r="D84" s="247" t="s">
        <v>352</v>
      </c>
      <c r="E84" s="12"/>
      <c r="F84" s="12">
        <v>4800</v>
      </c>
      <c r="G84" s="10" t="s">
        <v>379</v>
      </c>
    </row>
    <row r="85" spans="1:7">
      <c r="A85" s="9">
        <v>42849</v>
      </c>
      <c r="B85" s="10">
        <v>377</v>
      </c>
      <c r="C85" s="10" t="s">
        <v>25</v>
      </c>
      <c r="D85" s="16" t="s">
        <v>353</v>
      </c>
      <c r="E85" s="12"/>
      <c r="F85" s="12">
        <v>3500</v>
      </c>
      <c r="G85" s="10" t="s">
        <v>379</v>
      </c>
    </row>
    <row r="86" spans="1:7">
      <c r="A86" s="9">
        <v>42849</v>
      </c>
      <c r="B86" s="10">
        <v>378</v>
      </c>
      <c r="C86" s="10" t="s">
        <v>25</v>
      </c>
      <c r="D86" s="13" t="s">
        <v>354</v>
      </c>
      <c r="E86" s="12"/>
      <c r="F86" s="12">
        <v>2700</v>
      </c>
      <c r="G86" s="10" t="s">
        <v>379</v>
      </c>
    </row>
    <row r="87" spans="1:7">
      <c r="A87" s="9">
        <v>42849</v>
      </c>
      <c r="B87" s="10">
        <v>379</v>
      </c>
      <c r="C87" s="10" t="s">
        <v>25</v>
      </c>
      <c r="D87" s="13" t="s">
        <v>355</v>
      </c>
      <c r="E87" s="12"/>
      <c r="F87" s="12">
        <v>840</v>
      </c>
      <c r="G87" s="10" t="s">
        <v>379</v>
      </c>
    </row>
    <row r="88" spans="1:7" ht="28.5">
      <c r="A88" s="9">
        <v>42849</v>
      </c>
      <c r="B88" s="10">
        <v>380</v>
      </c>
      <c r="C88" s="10" t="s">
        <v>25</v>
      </c>
      <c r="D88" s="13" t="s">
        <v>356</v>
      </c>
      <c r="E88" s="12"/>
      <c r="F88" s="12">
        <v>4200</v>
      </c>
      <c r="G88" s="10" t="s">
        <v>379</v>
      </c>
    </row>
    <row r="89" spans="1:7">
      <c r="A89" s="9">
        <v>42853</v>
      </c>
      <c r="B89" s="10">
        <v>381</v>
      </c>
      <c r="C89" s="10" t="s">
        <v>258</v>
      </c>
      <c r="D89" s="21" t="s">
        <v>357</v>
      </c>
      <c r="E89" s="12"/>
      <c r="F89" s="12">
        <v>336</v>
      </c>
      <c r="G89" s="10" t="s">
        <v>379</v>
      </c>
    </row>
    <row r="90" spans="1:7">
      <c r="A90" s="9">
        <v>42856</v>
      </c>
      <c r="B90" s="10">
        <v>382</v>
      </c>
      <c r="C90" s="10" t="s">
        <v>258</v>
      </c>
      <c r="D90" s="13" t="s">
        <v>358</v>
      </c>
      <c r="E90" s="12">
        <v>12020</v>
      </c>
      <c r="F90" s="12"/>
      <c r="G90" s="10" t="s">
        <v>378</v>
      </c>
    </row>
    <row r="91" spans="1:7">
      <c r="A91" s="9">
        <v>42856</v>
      </c>
      <c r="B91" s="10">
        <v>383</v>
      </c>
      <c r="C91" s="10" t="s">
        <v>258</v>
      </c>
      <c r="D91" s="13" t="s">
        <v>359</v>
      </c>
      <c r="E91" s="12"/>
      <c r="F91" s="12">
        <v>12020</v>
      </c>
      <c r="G91" s="10" t="s">
        <v>378</v>
      </c>
    </row>
    <row r="92" spans="1:7">
      <c r="A92" s="9">
        <v>42856</v>
      </c>
      <c r="B92" s="10">
        <v>384</v>
      </c>
      <c r="C92" s="10" t="s">
        <v>272</v>
      </c>
      <c r="D92" s="13" t="s">
        <v>360</v>
      </c>
      <c r="E92" s="12"/>
      <c r="F92" s="12">
        <v>4800</v>
      </c>
      <c r="G92" s="10" t="s">
        <v>380</v>
      </c>
    </row>
    <row r="93" spans="1:7">
      <c r="A93" s="9">
        <v>42856</v>
      </c>
      <c r="B93" s="10">
        <v>385</v>
      </c>
      <c r="C93" s="10" t="s">
        <v>311</v>
      </c>
      <c r="D93" s="13" t="s">
        <v>361</v>
      </c>
      <c r="E93" s="12"/>
      <c r="F93" s="12">
        <v>2000</v>
      </c>
      <c r="G93" s="10" t="s">
        <v>380</v>
      </c>
    </row>
    <row r="94" spans="1:7">
      <c r="A94" s="9">
        <v>42856</v>
      </c>
      <c r="B94" s="10">
        <v>386</v>
      </c>
      <c r="C94" s="10" t="s">
        <v>362</v>
      </c>
      <c r="D94" s="18" t="s">
        <v>363</v>
      </c>
      <c r="E94" s="12"/>
      <c r="F94" s="12">
        <v>3200</v>
      </c>
      <c r="G94" s="10" t="s">
        <v>379</v>
      </c>
    </row>
    <row r="95" spans="1:7">
      <c r="A95" s="9">
        <v>42856</v>
      </c>
      <c r="B95" s="10">
        <v>387</v>
      </c>
      <c r="C95" s="10" t="s">
        <v>362</v>
      </c>
      <c r="D95" s="18" t="s">
        <v>364</v>
      </c>
      <c r="E95" s="12"/>
      <c r="F95" s="12">
        <v>9600</v>
      </c>
      <c r="G95" s="10" t="s">
        <v>379</v>
      </c>
    </row>
    <row r="96" spans="1:7">
      <c r="A96" s="9">
        <v>42856</v>
      </c>
      <c r="B96" s="10">
        <v>388</v>
      </c>
      <c r="C96" s="10" t="s">
        <v>362</v>
      </c>
      <c r="D96" s="18" t="s">
        <v>365</v>
      </c>
      <c r="E96" s="12"/>
      <c r="F96" s="12">
        <v>9600</v>
      </c>
      <c r="G96" s="10" t="s">
        <v>379</v>
      </c>
    </row>
    <row r="97" spans="1:9">
      <c r="A97" s="9">
        <v>42856</v>
      </c>
      <c r="B97" s="10">
        <v>389</v>
      </c>
      <c r="C97" s="10" t="s">
        <v>362</v>
      </c>
      <c r="D97" s="18" t="s">
        <v>366</v>
      </c>
      <c r="E97" s="12"/>
      <c r="F97" s="12">
        <v>3200</v>
      </c>
      <c r="G97" s="10" t="s">
        <v>379</v>
      </c>
    </row>
    <row r="98" spans="1:9">
      <c r="A98" s="9">
        <v>42856</v>
      </c>
      <c r="B98" s="10">
        <v>390</v>
      </c>
      <c r="C98" s="10" t="s">
        <v>362</v>
      </c>
      <c r="D98" s="18" t="s">
        <v>367</v>
      </c>
      <c r="E98" s="12"/>
      <c r="F98" s="12">
        <v>3200</v>
      </c>
      <c r="G98" s="10" t="s">
        <v>379</v>
      </c>
    </row>
    <row r="99" spans="1:9">
      <c r="A99" s="9">
        <v>42857</v>
      </c>
      <c r="B99" s="10">
        <v>391</v>
      </c>
      <c r="C99" s="10" t="s">
        <v>261</v>
      </c>
      <c r="D99" s="15" t="s">
        <v>251</v>
      </c>
      <c r="E99" s="12"/>
      <c r="F99" s="12">
        <v>40000</v>
      </c>
      <c r="G99" s="10" t="s">
        <v>379</v>
      </c>
    </row>
    <row r="100" spans="1:9">
      <c r="A100" s="9">
        <v>42857</v>
      </c>
      <c r="B100" s="10">
        <v>392</v>
      </c>
      <c r="C100" s="10" t="s">
        <v>258</v>
      </c>
      <c r="D100" s="20" t="s">
        <v>343</v>
      </c>
      <c r="E100" s="12">
        <v>94500</v>
      </c>
      <c r="F100" s="12"/>
      <c r="G100" s="10" t="s">
        <v>379</v>
      </c>
    </row>
    <row r="101" spans="1:9">
      <c r="A101" s="9">
        <v>42857</v>
      </c>
      <c r="B101" s="10">
        <v>393</v>
      </c>
      <c r="C101" s="10" t="s">
        <v>320</v>
      </c>
      <c r="D101" s="16" t="s">
        <v>368</v>
      </c>
      <c r="E101" s="12"/>
      <c r="F101" s="12">
        <v>1158</v>
      </c>
      <c r="G101" s="10" t="s">
        <v>380</v>
      </c>
    </row>
    <row r="102" spans="1:9" ht="28.5">
      <c r="A102" s="9">
        <v>42859</v>
      </c>
      <c r="B102" s="10">
        <v>394</v>
      </c>
      <c r="C102" s="10" t="s">
        <v>320</v>
      </c>
      <c r="D102" s="13" t="s">
        <v>391</v>
      </c>
      <c r="E102" s="12"/>
      <c r="F102" s="12">
        <v>13600</v>
      </c>
      <c r="G102" s="10" t="s">
        <v>379</v>
      </c>
    </row>
    <row r="103" spans="1:9">
      <c r="A103" s="9">
        <v>42859</v>
      </c>
      <c r="B103" s="10">
        <v>395</v>
      </c>
      <c r="C103" s="10" t="s">
        <v>258</v>
      </c>
      <c r="D103" s="11" t="s">
        <v>390</v>
      </c>
      <c r="E103" s="12"/>
      <c r="F103" s="12">
        <v>40000</v>
      </c>
      <c r="G103" s="10" t="s">
        <v>380</v>
      </c>
    </row>
    <row r="104" spans="1:9">
      <c r="A104" s="9">
        <v>42859</v>
      </c>
      <c r="B104" s="10">
        <v>396</v>
      </c>
      <c r="C104" s="10" t="s">
        <v>369</v>
      </c>
      <c r="D104" s="13" t="s">
        <v>370</v>
      </c>
      <c r="E104" s="12"/>
      <c r="F104" s="12">
        <v>5000</v>
      </c>
      <c r="G104" s="14" t="s">
        <v>381</v>
      </c>
    </row>
    <row r="105" spans="1:9" ht="28.5">
      <c r="A105" s="9">
        <v>42859</v>
      </c>
      <c r="B105" s="10">
        <v>397</v>
      </c>
      <c r="C105" s="10" t="s">
        <v>262</v>
      </c>
      <c r="D105" s="13" t="s">
        <v>371</v>
      </c>
      <c r="E105" s="12"/>
      <c r="F105" s="12">
        <v>1720</v>
      </c>
      <c r="G105" s="10" t="s">
        <v>378</v>
      </c>
    </row>
    <row r="106" spans="1:9">
      <c r="A106" s="9">
        <v>42859</v>
      </c>
      <c r="B106" s="10">
        <v>398</v>
      </c>
      <c r="C106" s="10" t="s">
        <v>267</v>
      </c>
      <c r="D106" s="13" t="s">
        <v>372</v>
      </c>
      <c r="E106" s="12"/>
      <c r="F106" s="12">
        <v>1368</v>
      </c>
      <c r="G106" s="10" t="s">
        <v>382</v>
      </c>
    </row>
    <row r="107" spans="1:9">
      <c r="A107" s="9">
        <v>42859</v>
      </c>
      <c r="B107" s="10">
        <v>399</v>
      </c>
      <c r="C107" s="10" t="s">
        <v>261</v>
      </c>
      <c r="D107" s="13" t="s">
        <v>252</v>
      </c>
      <c r="E107" s="12"/>
      <c r="F107" s="12">
        <v>80000</v>
      </c>
      <c r="G107" s="10" t="s">
        <v>382</v>
      </c>
    </row>
    <row r="108" spans="1:9">
      <c r="A108" s="9">
        <v>42859</v>
      </c>
      <c r="B108" s="10">
        <v>400</v>
      </c>
      <c r="C108" s="10" t="s">
        <v>258</v>
      </c>
      <c r="D108" s="11" t="s">
        <v>373</v>
      </c>
      <c r="E108" s="12"/>
      <c r="F108" s="12">
        <v>2520</v>
      </c>
      <c r="G108" s="10" t="s">
        <v>382</v>
      </c>
      <c r="H108" s="17"/>
      <c r="I108" s="17"/>
    </row>
  </sheetData>
  <mergeCells count="3">
    <mergeCell ref="A2:G2"/>
    <mergeCell ref="A41:G41"/>
    <mergeCell ref="A77:G77"/>
  </mergeCells>
  <phoneticPr fontId="1" type="noConversion"/>
  <pageMargins left="0.31496062992125984" right="0.31496062992125984" top="0.59055118110236227" bottom="0.6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F41"/>
  <sheetViews>
    <sheetView workbookViewId="0">
      <selection activeCell="C26" sqref="C26"/>
    </sheetView>
  </sheetViews>
  <sheetFormatPr defaultRowHeight="16.5"/>
  <cols>
    <col min="1" max="1" width="15" style="61" customWidth="1"/>
    <col min="2" max="2" width="27.125" style="61" customWidth="1"/>
    <col min="3" max="5" width="14.75" style="61" customWidth="1"/>
    <col min="6" max="6" width="10.375" customWidth="1"/>
    <col min="257" max="257" width="15" customWidth="1"/>
    <col min="258" max="258" width="27.125" customWidth="1"/>
    <col min="259" max="261" width="14.75" customWidth="1"/>
    <col min="262" max="262" width="10.375" customWidth="1"/>
    <col min="513" max="513" width="15" customWidth="1"/>
    <col min="514" max="514" width="27.125" customWidth="1"/>
    <col min="515" max="517" width="14.75" customWidth="1"/>
    <col min="518" max="518" width="10.375" customWidth="1"/>
    <col min="769" max="769" width="15" customWidth="1"/>
    <col min="770" max="770" width="27.125" customWidth="1"/>
    <col min="771" max="773" width="14.75" customWidth="1"/>
    <col min="774" max="774" width="10.375" customWidth="1"/>
    <col min="1025" max="1025" width="15" customWidth="1"/>
    <col min="1026" max="1026" width="27.125" customWidth="1"/>
    <col min="1027" max="1029" width="14.75" customWidth="1"/>
    <col min="1030" max="1030" width="10.375" customWidth="1"/>
    <col min="1281" max="1281" width="15" customWidth="1"/>
    <col min="1282" max="1282" width="27.125" customWidth="1"/>
    <col min="1283" max="1285" width="14.75" customWidth="1"/>
    <col min="1286" max="1286" width="10.375" customWidth="1"/>
    <col min="1537" max="1537" width="15" customWidth="1"/>
    <col min="1538" max="1538" width="27.125" customWidth="1"/>
    <col min="1539" max="1541" width="14.75" customWidth="1"/>
    <col min="1542" max="1542" width="10.375" customWidth="1"/>
    <col min="1793" max="1793" width="15" customWidth="1"/>
    <col min="1794" max="1794" width="27.125" customWidth="1"/>
    <col min="1795" max="1797" width="14.75" customWidth="1"/>
    <col min="1798" max="1798" width="10.375" customWidth="1"/>
    <col min="2049" max="2049" width="15" customWidth="1"/>
    <col min="2050" max="2050" width="27.125" customWidth="1"/>
    <col min="2051" max="2053" width="14.75" customWidth="1"/>
    <col min="2054" max="2054" width="10.375" customWidth="1"/>
    <col min="2305" max="2305" width="15" customWidth="1"/>
    <col min="2306" max="2306" width="27.125" customWidth="1"/>
    <col min="2307" max="2309" width="14.75" customWidth="1"/>
    <col min="2310" max="2310" width="10.375" customWidth="1"/>
    <col min="2561" max="2561" width="15" customWidth="1"/>
    <col min="2562" max="2562" width="27.125" customWidth="1"/>
    <col min="2563" max="2565" width="14.75" customWidth="1"/>
    <col min="2566" max="2566" width="10.375" customWidth="1"/>
    <col min="2817" max="2817" width="15" customWidth="1"/>
    <col min="2818" max="2818" width="27.125" customWidth="1"/>
    <col min="2819" max="2821" width="14.75" customWidth="1"/>
    <col min="2822" max="2822" width="10.375" customWidth="1"/>
    <col min="3073" max="3073" width="15" customWidth="1"/>
    <col min="3074" max="3074" width="27.125" customWidth="1"/>
    <col min="3075" max="3077" width="14.75" customWidth="1"/>
    <col min="3078" max="3078" width="10.375" customWidth="1"/>
    <col min="3329" max="3329" width="15" customWidth="1"/>
    <col min="3330" max="3330" width="27.125" customWidth="1"/>
    <col min="3331" max="3333" width="14.75" customWidth="1"/>
    <col min="3334" max="3334" width="10.375" customWidth="1"/>
    <col min="3585" max="3585" width="15" customWidth="1"/>
    <col min="3586" max="3586" width="27.125" customWidth="1"/>
    <col min="3587" max="3589" width="14.75" customWidth="1"/>
    <col min="3590" max="3590" width="10.375" customWidth="1"/>
    <col min="3841" max="3841" width="15" customWidth="1"/>
    <col min="3842" max="3842" width="27.125" customWidth="1"/>
    <col min="3843" max="3845" width="14.75" customWidth="1"/>
    <col min="3846" max="3846" width="10.375" customWidth="1"/>
    <col min="4097" max="4097" width="15" customWidth="1"/>
    <col min="4098" max="4098" width="27.125" customWidth="1"/>
    <col min="4099" max="4101" width="14.75" customWidth="1"/>
    <col min="4102" max="4102" width="10.375" customWidth="1"/>
    <col min="4353" max="4353" width="15" customWidth="1"/>
    <col min="4354" max="4354" width="27.125" customWidth="1"/>
    <col min="4355" max="4357" width="14.75" customWidth="1"/>
    <col min="4358" max="4358" width="10.375" customWidth="1"/>
    <col min="4609" max="4609" width="15" customWidth="1"/>
    <col min="4610" max="4610" width="27.125" customWidth="1"/>
    <col min="4611" max="4613" width="14.75" customWidth="1"/>
    <col min="4614" max="4614" width="10.375" customWidth="1"/>
    <col min="4865" max="4865" width="15" customWidth="1"/>
    <col min="4866" max="4866" width="27.125" customWidth="1"/>
    <col min="4867" max="4869" width="14.75" customWidth="1"/>
    <col min="4870" max="4870" width="10.375" customWidth="1"/>
    <col min="5121" max="5121" width="15" customWidth="1"/>
    <col min="5122" max="5122" width="27.125" customWidth="1"/>
    <col min="5123" max="5125" width="14.75" customWidth="1"/>
    <col min="5126" max="5126" width="10.375" customWidth="1"/>
    <col min="5377" max="5377" width="15" customWidth="1"/>
    <col min="5378" max="5378" width="27.125" customWidth="1"/>
    <col min="5379" max="5381" width="14.75" customWidth="1"/>
    <col min="5382" max="5382" width="10.375" customWidth="1"/>
    <col min="5633" max="5633" width="15" customWidth="1"/>
    <col min="5634" max="5634" width="27.125" customWidth="1"/>
    <col min="5635" max="5637" width="14.75" customWidth="1"/>
    <col min="5638" max="5638" width="10.375" customWidth="1"/>
    <col min="5889" max="5889" width="15" customWidth="1"/>
    <col min="5890" max="5890" width="27.125" customWidth="1"/>
    <col min="5891" max="5893" width="14.75" customWidth="1"/>
    <col min="5894" max="5894" width="10.375" customWidth="1"/>
    <col min="6145" max="6145" width="15" customWidth="1"/>
    <col min="6146" max="6146" width="27.125" customWidth="1"/>
    <col min="6147" max="6149" width="14.75" customWidth="1"/>
    <col min="6150" max="6150" width="10.375" customWidth="1"/>
    <col min="6401" max="6401" width="15" customWidth="1"/>
    <col min="6402" max="6402" width="27.125" customWidth="1"/>
    <col min="6403" max="6405" width="14.75" customWidth="1"/>
    <col min="6406" max="6406" width="10.375" customWidth="1"/>
    <col min="6657" max="6657" width="15" customWidth="1"/>
    <col min="6658" max="6658" width="27.125" customWidth="1"/>
    <col min="6659" max="6661" width="14.75" customWidth="1"/>
    <col min="6662" max="6662" width="10.375" customWidth="1"/>
    <col min="6913" max="6913" width="15" customWidth="1"/>
    <col min="6914" max="6914" width="27.125" customWidth="1"/>
    <col min="6915" max="6917" width="14.75" customWidth="1"/>
    <col min="6918" max="6918" width="10.375" customWidth="1"/>
    <col min="7169" max="7169" width="15" customWidth="1"/>
    <col min="7170" max="7170" width="27.125" customWidth="1"/>
    <col min="7171" max="7173" width="14.75" customWidth="1"/>
    <col min="7174" max="7174" width="10.375" customWidth="1"/>
    <col min="7425" max="7425" width="15" customWidth="1"/>
    <col min="7426" max="7426" width="27.125" customWidth="1"/>
    <col min="7427" max="7429" width="14.75" customWidth="1"/>
    <col min="7430" max="7430" width="10.375" customWidth="1"/>
    <col min="7681" max="7681" width="15" customWidth="1"/>
    <col min="7682" max="7682" width="27.125" customWidth="1"/>
    <col min="7683" max="7685" width="14.75" customWidth="1"/>
    <col min="7686" max="7686" width="10.375" customWidth="1"/>
    <col min="7937" max="7937" width="15" customWidth="1"/>
    <col min="7938" max="7938" width="27.125" customWidth="1"/>
    <col min="7939" max="7941" width="14.75" customWidth="1"/>
    <col min="7942" max="7942" width="10.375" customWidth="1"/>
    <col min="8193" max="8193" width="15" customWidth="1"/>
    <col min="8194" max="8194" width="27.125" customWidth="1"/>
    <col min="8195" max="8197" width="14.75" customWidth="1"/>
    <col min="8198" max="8198" width="10.375" customWidth="1"/>
    <col min="8449" max="8449" width="15" customWidth="1"/>
    <col min="8450" max="8450" width="27.125" customWidth="1"/>
    <col min="8451" max="8453" width="14.75" customWidth="1"/>
    <col min="8454" max="8454" width="10.375" customWidth="1"/>
    <col min="8705" max="8705" width="15" customWidth="1"/>
    <col min="8706" max="8706" width="27.125" customWidth="1"/>
    <col min="8707" max="8709" width="14.75" customWidth="1"/>
    <col min="8710" max="8710" width="10.375" customWidth="1"/>
    <col min="8961" max="8961" width="15" customWidth="1"/>
    <col min="8962" max="8962" width="27.125" customWidth="1"/>
    <col min="8963" max="8965" width="14.75" customWidth="1"/>
    <col min="8966" max="8966" width="10.375" customWidth="1"/>
    <col min="9217" max="9217" width="15" customWidth="1"/>
    <col min="9218" max="9218" width="27.125" customWidth="1"/>
    <col min="9219" max="9221" width="14.75" customWidth="1"/>
    <col min="9222" max="9222" width="10.375" customWidth="1"/>
    <col min="9473" max="9473" width="15" customWidth="1"/>
    <col min="9474" max="9474" width="27.125" customWidth="1"/>
    <col min="9475" max="9477" width="14.75" customWidth="1"/>
    <col min="9478" max="9478" width="10.375" customWidth="1"/>
    <col min="9729" max="9729" width="15" customWidth="1"/>
    <col min="9730" max="9730" width="27.125" customWidth="1"/>
    <col min="9731" max="9733" width="14.75" customWidth="1"/>
    <col min="9734" max="9734" width="10.375" customWidth="1"/>
    <col min="9985" max="9985" width="15" customWidth="1"/>
    <col min="9986" max="9986" width="27.125" customWidth="1"/>
    <col min="9987" max="9989" width="14.75" customWidth="1"/>
    <col min="9990" max="9990" width="10.375" customWidth="1"/>
    <col min="10241" max="10241" width="15" customWidth="1"/>
    <col min="10242" max="10242" width="27.125" customWidth="1"/>
    <col min="10243" max="10245" width="14.75" customWidth="1"/>
    <col min="10246" max="10246" width="10.375" customWidth="1"/>
    <col min="10497" max="10497" width="15" customWidth="1"/>
    <col min="10498" max="10498" width="27.125" customWidth="1"/>
    <col min="10499" max="10501" width="14.75" customWidth="1"/>
    <col min="10502" max="10502" width="10.375" customWidth="1"/>
    <col min="10753" max="10753" width="15" customWidth="1"/>
    <col min="10754" max="10754" width="27.125" customWidth="1"/>
    <col min="10755" max="10757" width="14.75" customWidth="1"/>
    <col min="10758" max="10758" width="10.375" customWidth="1"/>
    <col min="11009" max="11009" width="15" customWidth="1"/>
    <col min="11010" max="11010" width="27.125" customWidth="1"/>
    <col min="11011" max="11013" width="14.75" customWidth="1"/>
    <col min="11014" max="11014" width="10.375" customWidth="1"/>
    <col min="11265" max="11265" width="15" customWidth="1"/>
    <col min="11266" max="11266" width="27.125" customWidth="1"/>
    <col min="11267" max="11269" width="14.75" customWidth="1"/>
    <col min="11270" max="11270" width="10.375" customWidth="1"/>
    <col min="11521" max="11521" width="15" customWidth="1"/>
    <col min="11522" max="11522" width="27.125" customWidth="1"/>
    <col min="11523" max="11525" width="14.75" customWidth="1"/>
    <col min="11526" max="11526" width="10.375" customWidth="1"/>
    <col min="11777" max="11777" width="15" customWidth="1"/>
    <col min="11778" max="11778" width="27.125" customWidth="1"/>
    <col min="11779" max="11781" width="14.75" customWidth="1"/>
    <col min="11782" max="11782" width="10.375" customWidth="1"/>
    <col min="12033" max="12033" width="15" customWidth="1"/>
    <col min="12034" max="12034" width="27.125" customWidth="1"/>
    <col min="12035" max="12037" width="14.75" customWidth="1"/>
    <col min="12038" max="12038" width="10.375" customWidth="1"/>
    <col min="12289" max="12289" width="15" customWidth="1"/>
    <col min="12290" max="12290" width="27.125" customWidth="1"/>
    <col min="12291" max="12293" width="14.75" customWidth="1"/>
    <col min="12294" max="12294" width="10.375" customWidth="1"/>
    <col min="12545" max="12545" width="15" customWidth="1"/>
    <col min="12546" max="12546" width="27.125" customWidth="1"/>
    <col min="12547" max="12549" width="14.75" customWidth="1"/>
    <col min="12550" max="12550" width="10.375" customWidth="1"/>
    <col min="12801" max="12801" width="15" customWidth="1"/>
    <col min="12802" max="12802" width="27.125" customWidth="1"/>
    <col min="12803" max="12805" width="14.75" customWidth="1"/>
    <col min="12806" max="12806" width="10.375" customWidth="1"/>
    <col min="13057" max="13057" width="15" customWidth="1"/>
    <col min="13058" max="13058" width="27.125" customWidth="1"/>
    <col min="13059" max="13061" width="14.75" customWidth="1"/>
    <col min="13062" max="13062" width="10.375" customWidth="1"/>
    <col min="13313" max="13313" width="15" customWidth="1"/>
    <col min="13314" max="13314" width="27.125" customWidth="1"/>
    <col min="13315" max="13317" width="14.75" customWidth="1"/>
    <col min="13318" max="13318" width="10.375" customWidth="1"/>
    <col min="13569" max="13569" width="15" customWidth="1"/>
    <col min="13570" max="13570" width="27.125" customWidth="1"/>
    <col min="13571" max="13573" width="14.75" customWidth="1"/>
    <col min="13574" max="13574" width="10.375" customWidth="1"/>
    <col min="13825" max="13825" width="15" customWidth="1"/>
    <col min="13826" max="13826" width="27.125" customWidth="1"/>
    <col min="13827" max="13829" width="14.75" customWidth="1"/>
    <col min="13830" max="13830" width="10.375" customWidth="1"/>
    <col min="14081" max="14081" width="15" customWidth="1"/>
    <col min="14082" max="14082" width="27.125" customWidth="1"/>
    <col min="14083" max="14085" width="14.75" customWidth="1"/>
    <col min="14086" max="14086" width="10.375" customWidth="1"/>
    <col min="14337" max="14337" width="15" customWidth="1"/>
    <col min="14338" max="14338" width="27.125" customWidth="1"/>
    <col min="14339" max="14341" width="14.75" customWidth="1"/>
    <col min="14342" max="14342" width="10.375" customWidth="1"/>
    <col min="14593" max="14593" width="15" customWidth="1"/>
    <col min="14594" max="14594" width="27.125" customWidth="1"/>
    <col min="14595" max="14597" width="14.75" customWidth="1"/>
    <col min="14598" max="14598" width="10.375" customWidth="1"/>
    <col min="14849" max="14849" width="15" customWidth="1"/>
    <col min="14850" max="14850" width="27.125" customWidth="1"/>
    <col min="14851" max="14853" width="14.75" customWidth="1"/>
    <col min="14854" max="14854" width="10.375" customWidth="1"/>
    <col min="15105" max="15105" width="15" customWidth="1"/>
    <col min="15106" max="15106" width="27.125" customWidth="1"/>
    <col min="15107" max="15109" width="14.75" customWidth="1"/>
    <col min="15110" max="15110" width="10.375" customWidth="1"/>
    <col min="15361" max="15361" width="15" customWidth="1"/>
    <col min="15362" max="15362" width="27.125" customWidth="1"/>
    <col min="15363" max="15365" width="14.75" customWidth="1"/>
    <col min="15366" max="15366" width="10.375" customWidth="1"/>
    <col min="15617" max="15617" width="15" customWidth="1"/>
    <col min="15618" max="15618" width="27.125" customWidth="1"/>
    <col min="15619" max="15621" width="14.75" customWidth="1"/>
    <col min="15622" max="15622" width="10.375" customWidth="1"/>
    <col min="15873" max="15873" width="15" customWidth="1"/>
    <col min="15874" max="15874" width="27.125" customWidth="1"/>
    <col min="15875" max="15877" width="14.75" customWidth="1"/>
    <col min="15878" max="15878" width="10.375" customWidth="1"/>
    <col min="16129" max="16129" width="15" customWidth="1"/>
    <col min="16130" max="16130" width="27.125" customWidth="1"/>
    <col min="16131" max="16133" width="14.75" customWidth="1"/>
    <col min="16134" max="16134" width="10.375" customWidth="1"/>
  </cols>
  <sheetData>
    <row r="1" spans="1:5" ht="57" customHeight="1"/>
    <row r="2" spans="1:5" ht="30" customHeight="1" thickBot="1">
      <c r="A2" s="257" t="s">
        <v>59</v>
      </c>
      <c r="B2" s="257"/>
      <c r="C2" s="257"/>
      <c r="D2" s="257"/>
      <c r="E2" s="257"/>
    </row>
    <row r="3" spans="1:5" ht="12.75" customHeight="1">
      <c r="A3" s="258" t="s">
        <v>60</v>
      </c>
      <c r="B3" s="260" t="s">
        <v>61</v>
      </c>
      <c r="C3" s="260" t="s">
        <v>62</v>
      </c>
      <c r="D3" s="260" t="s">
        <v>63</v>
      </c>
      <c r="E3" s="262" t="s">
        <v>64</v>
      </c>
    </row>
    <row r="4" spans="1:5" ht="12.75" customHeight="1" thickBot="1">
      <c r="A4" s="259"/>
      <c r="B4" s="261"/>
      <c r="C4" s="261"/>
      <c r="D4" s="261"/>
      <c r="E4" s="263"/>
    </row>
    <row r="5" spans="1:5" ht="19.149999999999999" customHeight="1">
      <c r="A5" s="62" t="s">
        <v>65</v>
      </c>
      <c r="B5" s="63" t="s">
        <v>66</v>
      </c>
      <c r="C5" s="64">
        <v>80000</v>
      </c>
      <c r="D5" s="65"/>
      <c r="E5" s="66">
        <f>SUM(C5-D5)</f>
        <v>80000</v>
      </c>
    </row>
    <row r="6" spans="1:5" ht="31.5">
      <c r="A6" s="67" t="s">
        <v>67</v>
      </c>
      <c r="B6" s="68" t="s">
        <v>68</v>
      </c>
      <c r="C6" s="69">
        <v>43000</v>
      </c>
      <c r="D6" s="70">
        <f>21500</f>
        <v>21500</v>
      </c>
      <c r="E6" s="66">
        <f t="shared" ref="E6:E18" si="0">SUM(C6-D6)</f>
        <v>21500</v>
      </c>
    </row>
    <row r="7" spans="1:5" ht="19.149999999999999" customHeight="1">
      <c r="A7" s="67" t="s">
        <v>69</v>
      </c>
      <c r="B7" s="68" t="s">
        <v>70</v>
      </c>
      <c r="C7" s="69">
        <v>18000</v>
      </c>
      <c r="D7" s="70">
        <f>630+6130+3600+1700+30</f>
        <v>12090</v>
      </c>
      <c r="E7" s="66">
        <f t="shared" si="0"/>
        <v>5910</v>
      </c>
    </row>
    <row r="8" spans="1:5" ht="19.149999999999999" customHeight="1">
      <c r="A8" s="67" t="s">
        <v>71</v>
      </c>
      <c r="B8" s="68" t="s">
        <v>20</v>
      </c>
      <c r="C8" s="69">
        <v>5000</v>
      </c>
      <c r="D8" s="70">
        <f>5130</f>
        <v>5130</v>
      </c>
      <c r="E8" s="66">
        <f t="shared" si="0"/>
        <v>-130</v>
      </c>
    </row>
    <row r="9" spans="1:5" ht="19.149999999999999" customHeight="1">
      <c r="A9" s="67" t="s">
        <v>72</v>
      </c>
      <c r="B9" s="68" t="s">
        <v>73</v>
      </c>
      <c r="C9" s="69">
        <v>25000</v>
      </c>
      <c r="D9" s="70">
        <f>4928</f>
        <v>4928</v>
      </c>
      <c r="E9" s="66">
        <f t="shared" si="0"/>
        <v>20072</v>
      </c>
    </row>
    <row r="10" spans="1:5" ht="19.149999999999999" customHeight="1">
      <c r="A10" s="67" t="s">
        <v>74</v>
      </c>
      <c r="B10" s="68" t="s">
        <v>21</v>
      </c>
      <c r="C10" s="69">
        <v>15000</v>
      </c>
      <c r="D10" s="70">
        <f>775+1800+1350+352+1800+800+278</f>
        <v>7155</v>
      </c>
      <c r="E10" s="66">
        <f t="shared" si="0"/>
        <v>7845</v>
      </c>
    </row>
    <row r="11" spans="1:5" ht="19.149999999999999" customHeight="1">
      <c r="A11" s="67" t="s">
        <v>75</v>
      </c>
      <c r="B11" s="68" t="s">
        <v>76</v>
      </c>
      <c r="C11" s="69">
        <v>35000</v>
      </c>
      <c r="D11" s="70">
        <f>4500+13384+13607+2500</f>
        <v>33991</v>
      </c>
      <c r="E11" s="66">
        <f t="shared" si="0"/>
        <v>1009</v>
      </c>
    </row>
    <row r="12" spans="1:5" ht="19.149999999999999" customHeight="1">
      <c r="A12" s="71" t="s">
        <v>77</v>
      </c>
      <c r="B12" s="72" t="s">
        <v>78</v>
      </c>
      <c r="C12" s="69">
        <v>90000</v>
      </c>
      <c r="D12" s="70">
        <f>43200</f>
        <v>43200</v>
      </c>
      <c r="E12" s="66">
        <f t="shared" si="0"/>
        <v>46800</v>
      </c>
    </row>
    <row r="13" spans="1:5" ht="19.149999999999999" customHeight="1">
      <c r="A13" s="67" t="s">
        <v>22</v>
      </c>
      <c r="B13" s="73" t="s">
        <v>79</v>
      </c>
      <c r="C13" s="69">
        <v>5000</v>
      </c>
      <c r="D13" s="70">
        <f>2126+2874</f>
        <v>5000</v>
      </c>
      <c r="E13" s="66">
        <f t="shared" si="0"/>
        <v>0</v>
      </c>
    </row>
    <row r="14" spans="1:5" ht="19.149999999999999" customHeight="1">
      <c r="A14" s="74" t="s">
        <v>80</v>
      </c>
      <c r="B14" s="75" t="s">
        <v>81</v>
      </c>
      <c r="C14" s="69">
        <v>24000</v>
      </c>
      <c r="D14" s="70">
        <f>3000+2000+1680+1000</f>
        <v>7680</v>
      </c>
      <c r="E14" s="66">
        <f t="shared" si="0"/>
        <v>16320</v>
      </c>
    </row>
    <row r="15" spans="1:5" ht="19.149999999999999" customHeight="1">
      <c r="A15" s="76" t="s">
        <v>82</v>
      </c>
      <c r="B15" s="75" t="s">
        <v>83</v>
      </c>
      <c r="C15" s="69">
        <v>12000</v>
      </c>
      <c r="D15" s="70">
        <f>9020+2770</f>
        <v>11790</v>
      </c>
      <c r="E15" s="66">
        <f t="shared" si="0"/>
        <v>210</v>
      </c>
    </row>
    <row r="16" spans="1:5" ht="19.149999999999999" customHeight="1">
      <c r="A16" s="74" t="s">
        <v>84</v>
      </c>
      <c r="B16" s="75" t="s">
        <v>85</v>
      </c>
      <c r="C16" s="69">
        <v>7200</v>
      </c>
      <c r="D16" s="70">
        <f>3920+3276</f>
        <v>7196</v>
      </c>
      <c r="E16" s="66">
        <f t="shared" si="0"/>
        <v>4</v>
      </c>
    </row>
    <row r="17" spans="1:6" ht="19.149999999999999" customHeight="1">
      <c r="A17" s="76" t="s">
        <v>23</v>
      </c>
      <c r="B17" s="75" t="s">
        <v>86</v>
      </c>
      <c r="C17" s="69">
        <v>6300</v>
      </c>
      <c r="D17" s="77">
        <v>6300</v>
      </c>
      <c r="E17" s="66">
        <f t="shared" si="0"/>
        <v>0</v>
      </c>
    </row>
    <row r="18" spans="1:6" ht="19.149999999999999" customHeight="1" thickBot="1">
      <c r="A18" s="74" t="s">
        <v>24</v>
      </c>
      <c r="B18" s="73" t="s">
        <v>87</v>
      </c>
      <c r="C18" s="78">
        <v>10000</v>
      </c>
      <c r="D18" s="77">
        <f>830+760+450+450+1720</f>
        <v>4210</v>
      </c>
      <c r="E18" s="66">
        <f t="shared" si="0"/>
        <v>5790</v>
      </c>
    </row>
    <row r="19" spans="1:6" ht="19.149999999999999" customHeight="1" thickBot="1">
      <c r="A19" s="255" t="s">
        <v>88</v>
      </c>
      <c r="B19" s="256"/>
      <c r="C19" s="79">
        <f>SUM(C5:C18)</f>
        <v>375500</v>
      </c>
      <c r="D19" s="80">
        <f>SUM(D5:D18)</f>
        <v>170170</v>
      </c>
      <c r="E19" s="81">
        <f>SUM(C19-D19)</f>
        <v>205330</v>
      </c>
      <c r="F19" s="38"/>
    </row>
    <row r="21" spans="1:6">
      <c r="D21" s="82"/>
      <c r="E21" s="82"/>
    </row>
    <row r="22" spans="1:6">
      <c r="B22" s="83"/>
    </row>
    <row r="23" spans="1:6" ht="16.149999999999999" customHeight="1">
      <c r="B23" s="84"/>
    </row>
    <row r="40" spans="1:5">
      <c r="A40" s="85"/>
      <c r="B40" s="85"/>
      <c r="C40" s="85"/>
      <c r="D40" s="85"/>
      <c r="E40" s="85"/>
    </row>
    <row r="41" spans="1:5">
      <c r="A41" s="85"/>
      <c r="B41" s="85"/>
      <c r="C41" s="85"/>
      <c r="D41" s="85"/>
      <c r="E41" s="85"/>
    </row>
  </sheetData>
  <mergeCells count="7">
    <mergeCell ref="A19:B19"/>
    <mergeCell ref="A2:E2"/>
    <mergeCell ref="A3:A4"/>
    <mergeCell ref="B3:B4"/>
    <mergeCell ref="C3:C4"/>
    <mergeCell ref="D3:D4"/>
    <mergeCell ref="E3:E4"/>
  </mergeCells>
  <phoneticPr fontId="1" type="noConversion"/>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1:F39"/>
  <sheetViews>
    <sheetView workbookViewId="0">
      <selection activeCell="I16" sqref="I16"/>
    </sheetView>
  </sheetViews>
  <sheetFormatPr defaultRowHeight="16.5"/>
  <cols>
    <col min="1" max="1" width="15" style="217" customWidth="1"/>
    <col min="2" max="2" width="27.125" style="217" customWidth="1"/>
    <col min="3" max="5" width="14.75" style="61" customWidth="1"/>
    <col min="257" max="257" width="15" customWidth="1"/>
    <col min="258" max="258" width="24.125" customWidth="1"/>
    <col min="259" max="261" width="14.75" customWidth="1"/>
    <col min="513" max="513" width="15" customWidth="1"/>
    <col min="514" max="514" width="24.125" customWidth="1"/>
    <col min="515" max="517" width="14.75" customWidth="1"/>
    <col min="769" max="769" width="15" customWidth="1"/>
    <col min="770" max="770" width="24.125" customWidth="1"/>
    <col min="771" max="773" width="14.75" customWidth="1"/>
    <col min="1025" max="1025" width="15" customWidth="1"/>
    <col min="1026" max="1026" width="24.125" customWidth="1"/>
    <col min="1027" max="1029" width="14.75" customWidth="1"/>
    <col min="1281" max="1281" width="15" customWidth="1"/>
    <col min="1282" max="1282" width="24.125" customWidth="1"/>
    <col min="1283" max="1285" width="14.75" customWidth="1"/>
    <col min="1537" max="1537" width="15" customWidth="1"/>
    <col min="1538" max="1538" width="24.125" customWidth="1"/>
    <col min="1539" max="1541" width="14.75" customWidth="1"/>
    <col min="1793" max="1793" width="15" customWidth="1"/>
    <col min="1794" max="1794" width="24.125" customWidth="1"/>
    <col min="1795" max="1797" width="14.75" customWidth="1"/>
    <col min="2049" max="2049" width="15" customWidth="1"/>
    <col min="2050" max="2050" width="24.125" customWidth="1"/>
    <col min="2051" max="2053" width="14.75" customWidth="1"/>
    <col min="2305" max="2305" width="15" customWidth="1"/>
    <col min="2306" max="2306" width="24.125" customWidth="1"/>
    <col min="2307" max="2309" width="14.75" customWidth="1"/>
    <col min="2561" max="2561" width="15" customWidth="1"/>
    <col min="2562" max="2562" width="24.125" customWidth="1"/>
    <col min="2563" max="2565" width="14.75" customWidth="1"/>
    <col min="2817" max="2817" width="15" customWidth="1"/>
    <col min="2818" max="2818" width="24.125" customWidth="1"/>
    <col min="2819" max="2821" width="14.75" customWidth="1"/>
    <col min="3073" max="3073" width="15" customWidth="1"/>
    <col min="3074" max="3074" width="24.125" customWidth="1"/>
    <col min="3075" max="3077" width="14.75" customWidth="1"/>
    <col min="3329" max="3329" width="15" customWidth="1"/>
    <col min="3330" max="3330" width="24.125" customWidth="1"/>
    <col min="3331" max="3333" width="14.75" customWidth="1"/>
    <col min="3585" max="3585" width="15" customWidth="1"/>
    <col min="3586" max="3586" width="24.125" customWidth="1"/>
    <col min="3587" max="3589" width="14.75" customWidth="1"/>
    <col min="3841" max="3841" width="15" customWidth="1"/>
    <col min="3842" max="3842" width="24.125" customWidth="1"/>
    <col min="3843" max="3845" width="14.75" customWidth="1"/>
    <col min="4097" max="4097" width="15" customWidth="1"/>
    <col min="4098" max="4098" width="24.125" customWidth="1"/>
    <col min="4099" max="4101" width="14.75" customWidth="1"/>
    <col min="4353" max="4353" width="15" customWidth="1"/>
    <col min="4354" max="4354" width="24.125" customWidth="1"/>
    <col min="4355" max="4357" width="14.75" customWidth="1"/>
    <col min="4609" max="4609" width="15" customWidth="1"/>
    <col min="4610" max="4610" width="24.125" customWidth="1"/>
    <col min="4611" max="4613" width="14.75" customWidth="1"/>
    <col min="4865" max="4865" width="15" customWidth="1"/>
    <col min="4866" max="4866" width="24.125" customWidth="1"/>
    <col min="4867" max="4869" width="14.75" customWidth="1"/>
    <col min="5121" max="5121" width="15" customWidth="1"/>
    <col min="5122" max="5122" width="24.125" customWidth="1"/>
    <col min="5123" max="5125" width="14.75" customWidth="1"/>
    <col min="5377" max="5377" width="15" customWidth="1"/>
    <col min="5378" max="5378" width="24.125" customWidth="1"/>
    <col min="5379" max="5381" width="14.75" customWidth="1"/>
    <col min="5633" max="5633" width="15" customWidth="1"/>
    <col min="5634" max="5634" width="24.125" customWidth="1"/>
    <col min="5635" max="5637" width="14.75" customWidth="1"/>
    <col min="5889" max="5889" width="15" customWidth="1"/>
    <col min="5890" max="5890" width="24.125" customWidth="1"/>
    <col min="5891" max="5893" width="14.75" customWidth="1"/>
    <col min="6145" max="6145" width="15" customWidth="1"/>
    <col min="6146" max="6146" width="24.125" customWidth="1"/>
    <col min="6147" max="6149" width="14.75" customWidth="1"/>
    <col min="6401" max="6401" width="15" customWidth="1"/>
    <col min="6402" max="6402" width="24.125" customWidth="1"/>
    <col min="6403" max="6405" width="14.75" customWidth="1"/>
    <col min="6657" max="6657" width="15" customWidth="1"/>
    <col min="6658" max="6658" width="24.125" customWidth="1"/>
    <col min="6659" max="6661" width="14.75" customWidth="1"/>
    <col min="6913" max="6913" width="15" customWidth="1"/>
    <col min="6914" max="6914" width="24.125" customWidth="1"/>
    <col min="6915" max="6917" width="14.75" customWidth="1"/>
    <col min="7169" max="7169" width="15" customWidth="1"/>
    <col min="7170" max="7170" width="24.125" customWidth="1"/>
    <col min="7171" max="7173" width="14.75" customWidth="1"/>
    <col min="7425" max="7425" width="15" customWidth="1"/>
    <col min="7426" max="7426" width="24.125" customWidth="1"/>
    <col min="7427" max="7429" width="14.75" customWidth="1"/>
    <col min="7681" max="7681" width="15" customWidth="1"/>
    <col min="7682" max="7682" width="24.125" customWidth="1"/>
    <col min="7683" max="7685" width="14.75" customWidth="1"/>
    <col min="7937" max="7937" width="15" customWidth="1"/>
    <col min="7938" max="7938" width="24.125" customWidth="1"/>
    <col min="7939" max="7941" width="14.75" customWidth="1"/>
    <col min="8193" max="8193" width="15" customWidth="1"/>
    <col min="8194" max="8194" width="24.125" customWidth="1"/>
    <col min="8195" max="8197" width="14.75" customWidth="1"/>
    <col min="8449" max="8449" width="15" customWidth="1"/>
    <col min="8450" max="8450" width="24.125" customWidth="1"/>
    <col min="8451" max="8453" width="14.75" customWidth="1"/>
    <col min="8705" max="8705" width="15" customWidth="1"/>
    <col min="8706" max="8706" width="24.125" customWidth="1"/>
    <col min="8707" max="8709" width="14.75" customWidth="1"/>
    <col min="8961" max="8961" width="15" customWidth="1"/>
    <col min="8962" max="8962" width="24.125" customWidth="1"/>
    <col min="8963" max="8965" width="14.75" customWidth="1"/>
    <col min="9217" max="9217" width="15" customWidth="1"/>
    <col min="9218" max="9218" width="24.125" customWidth="1"/>
    <col min="9219" max="9221" width="14.75" customWidth="1"/>
    <col min="9473" max="9473" width="15" customWidth="1"/>
    <col min="9474" max="9474" width="24.125" customWidth="1"/>
    <col min="9475" max="9477" width="14.75" customWidth="1"/>
    <col min="9729" max="9729" width="15" customWidth="1"/>
    <col min="9730" max="9730" width="24.125" customWidth="1"/>
    <col min="9731" max="9733" width="14.75" customWidth="1"/>
    <col min="9985" max="9985" width="15" customWidth="1"/>
    <col min="9986" max="9986" width="24.125" customWidth="1"/>
    <col min="9987" max="9989" width="14.75" customWidth="1"/>
    <col min="10241" max="10241" width="15" customWidth="1"/>
    <col min="10242" max="10242" width="24.125" customWidth="1"/>
    <col min="10243" max="10245" width="14.75" customWidth="1"/>
    <col min="10497" max="10497" width="15" customWidth="1"/>
    <col min="10498" max="10498" width="24.125" customWidth="1"/>
    <col min="10499" max="10501" width="14.75" customWidth="1"/>
    <col min="10753" max="10753" width="15" customWidth="1"/>
    <col min="10754" max="10754" width="24.125" customWidth="1"/>
    <col min="10755" max="10757" width="14.75" customWidth="1"/>
    <col min="11009" max="11009" width="15" customWidth="1"/>
    <col min="11010" max="11010" width="24.125" customWidth="1"/>
    <col min="11011" max="11013" width="14.75" customWidth="1"/>
    <col min="11265" max="11265" width="15" customWidth="1"/>
    <col min="11266" max="11266" width="24.125" customWidth="1"/>
    <col min="11267" max="11269" width="14.75" customWidth="1"/>
    <col min="11521" max="11521" width="15" customWidth="1"/>
    <col min="11522" max="11522" width="24.125" customWidth="1"/>
    <col min="11523" max="11525" width="14.75" customWidth="1"/>
    <col min="11777" max="11777" width="15" customWidth="1"/>
    <col min="11778" max="11778" width="24.125" customWidth="1"/>
    <col min="11779" max="11781" width="14.75" customWidth="1"/>
    <col min="12033" max="12033" width="15" customWidth="1"/>
    <col min="12034" max="12034" width="24.125" customWidth="1"/>
    <col min="12035" max="12037" width="14.75" customWidth="1"/>
    <col min="12289" max="12289" width="15" customWidth="1"/>
    <col min="12290" max="12290" width="24.125" customWidth="1"/>
    <col min="12291" max="12293" width="14.75" customWidth="1"/>
    <col min="12545" max="12545" width="15" customWidth="1"/>
    <col min="12546" max="12546" width="24.125" customWidth="1"/>
    <col min="12547" max="12549" width="14.75" customWidth="1"/>
    <col min="12801" max="12801" width="15" customWidth="1"/>
    <col min="12802" max="12802" width="24.125" customWidth="1"/>
    <col min="12803" max="12805" width="14.75" customWidth="1"/>
    <col min="13057" max="13057" width="15" customWidth="1"/>
    <col min="13058" max="13058" width="24.125" customWidth="1"/>
    <col min="13059" max="13061" width="14.75" customWidth="1"/>
    <col min="13313" max="13313" width="15" customWidth="1"/>
    <col min="13314" max="13314" width="24.125" customWidth="1"/>
    <col min="13315" max="13317" width="14.75" customWidth="1"/>
    <col min="13569" max="13569" width="15" customWidth="1"/>
    <col min="13570" max="13570" width="24.125" customWidth="1"/>
    <col min="13571" max="13573" width="14.75" customWidth="1"/>
    <col min="13825" max="13825" width="15" customWidth="1"/>
    <col min="13826" max="13826" width="24.125" customWidth="1"/>
    <col min="13827" max="13829" width="14.75" customWidth="1"/>
    <col min="14081" max="14081" width="15" customWidth="1"/>
    <col min="14082" max="14082" width="24.125" customWidth="1"/>
    <col min="14083" max="14085" width="14.75" customWidth="1"/>
    <col min="14337" max="14337" width="15" customWidth="1"/>
    <col min="14338" max="14338" width="24.125" customWidth="1"/>
    <col min="14339" max="14341" width="14.75" customWidth="1"/>
    <col min="14593" max="14593" width="15" customWidth="1"/>
    <col min="14594" max="14594" width="24.125" customWidth="1"/>
    <col min="14595" max="14597" width="14.75" customWidth="1"/>
    <col min="14849" max="14849" width="15" customWidth="1"/>
    <col min="14850" max="14850" width="24.125" customWidth="1"/>
    <col min="14851" max="14853" width="14.75" customWidth="1"/>
    <col min="15105" max="15105" width="15" customWidth="1"/>
    <col min="15106" max="15106" width="24.125" customWidth="1"/>
    <col min="15107" max="15109" width="14.75" customWidth="1"/>
    <col min="15361" max="15361" width="15" customWidth="1"/>
    <col min="15362" max="15362" width="24.125" customWidth="1"/>
    <col min="15363" max="15365" width="14.75" customWidth="1"/>
    <col min="15617" max="15617" width="15" customWidth="1"/>
    <col min="15618" max="15618" width="24.125" customWidth="1"/>
    <col min="15619" max="15621" width="14.75" customWidth="1"/>
    <col min="15873" max="15873" width="15" customWidth="1"/>
    <col min="15874" max="15874" width="24.125" customWidth="1"/>
    <col min="15875" max="15877" width="14.75" customWidth="1"/>
    <col min="16129" max="16129" width="15" customWidth="1"/>
    <col min="16130" max="16130" width="24.125" customWidth="1"/>
    <col min="16131" max="16133" width="14.75" customWidth="1"/>
  </cols>
  <sheetData>
    <row r="1" spans="1:5" ht="57" customHeight="1">
      <c r="A1" s="264"/>
      <c r="B1" s="264"/>
      <c r="C1" s="264"/>
      <c r="D1" s="264"/>
      <c r="E1" s="264"/>
    </row>
    <row r="2" spans="1:5" ht="30" customHeight="1" thickBot="1">
      <c r="A2" s="257" t="s">
        <v>89</v>
      </c>
      <c r="B2" s="257"/>
      <c r="C2" s="257"/>
      <c r="D2" s="257"/>
      <c r="E2" s="257"/>
    </row>
    <row r="3" spans="1:5" ht="12.75" customHeight="1">
      <c r="A3" s="258" t="s">
        <v>60</v>
      </c>
      <c r="B3" s="260" t="s">
        <v>61</v>
      </c>
      <c r="C3" s="260" t="s">
        <v>62</v>
      </c>
      <c r="D3" s="260" t="s">
        <v>63</v>
      </c>
      <c r="E3" s="262" t="s">
        <v>64</v>
      </c>
    </row>
    <row r="4" spans="1:5" ht="12.75" customHeight="1" thickBot="1">
      <c r="A4" s="259"/>
      <c r="B4" s="261"/>
      <c r="C4" s="261"/>
      <c r="D4" s="261"/>
      <c r="E4" s="263"/>
    </row>
    <row r="5" spans="1:5" ht="19.149999999999999" customHeight="1">
      <c r="A5" s="62" t="s">
        <v>90</v>
      </c>
      <c r="B5" s="86" t="s">
        <v>91</v>
      </c>
      <c r="C5" s="87">
        <v>267000</v>
      </c>
      <c r="D5" s="87">
        <f>1500+100000+66+122+7275+301+3130+1700+860+10080+1073</f>
        <v>126107</v>
      </c>
      <c r="E5" s="66">
        <f>SUM(C5-D5)</f>
        <v>140893</v>
      </c>
    </row>
    <row r="6" spans="1:5" ht="59.45" customHeight="1">
      <c r="A6" s="88" t="s">
        <v>4</v>
      </c>
      <c r="B6" s="89" t="s">
        <v>92</v>
      </c>
      <c r="C6" s="90">
        <v>60000</v>
      </c>
      <c r="D6" s="90">
        <f>1200+500+2030+600+3600+2915+800+600+2400+1924+2065+1800+650+1200+3600+2910+1575+4800+3020</f>
        <v>38189</v>
      </c>
      <c r="E6" s="66">
        <f t="shared" ref="E6:E16" si="0">SUM(C6-D6)</f>
        <v>21811</v>
      </c>
    </row>
    <row r="7" spans="1:5" ht="125.25" customHeight="1">
      <c r="A7" s="88" t="s">
        <v>25</v>
      </c>
      <c r="B7" s="91" t="s">
        <v>93</v>
      </c>
      <c r="C7" s="90">
        <v>67000</v>
      </c>
      <c r="D7" s="90">
        <f>26000+6600+4800+3500+2700+840+4200</f>
        <v>48640</v>
      </c>
      <c r="E7" s="66">
        <f t="shared" si="0"/>
        <v>18360</v>
      </c>
    </row>
    <row r="8" spans="1:5" ht="19.149999999999999" customHeight="1">
      <c r="A8" s="88" t="s">
        <v>94</v>
      </c>
      <c r="B8" s="92" t="s">
        <v>95</v>
      </c>
      <c r="C8" s="90">
        <v>20000</v>
      </c>
      <c r="D8" s="90">
        <f>4000+4000+4000</f>
        <v>12000</v>
      </c>
      <c r="E8" s="66">
        <f t="shared" si="0"/>
        <v>8000</v>
      </c>
    </row>
    <row r="9" spans="1:5" ht="19.149999999999999" customHeight="1">
      <c r="A9" s="93" t="s">
        <v>96</v>
      </c>
      <c r="B9" s="91" t="s">
        <v>97</v>
      </c>
      <c r="C9" s="90">
        <v>11000</v>
      </c>
      <c r="D9" s="90">
        <f>7500+3560</f>
        <v>11060</v>
      </c>
      <c r="E9" s="66">
        <f t="shared" si="0"/>
        <v>-60</v>
      </c>
    </row>
    <row r="10" spans="1:5" ht="34.9" customHeight="1">
      <c r="A10" s="93" t="s">
        <v>98</v>
      </c>
      <c r="B10" s="91" t="s">
        <v>99</v>
      </c>
      <c r="C10" s="87">
        <v>5000</v>
      </c>
      <c r="D10" s="90"/>
      <c r="E10" s="66">
        <f t="shared" si="0"/>
        <v>5000</v>
      </c>
    </row>
    <row r="11" spans="1:5" ht="31.5">
      <c r="A11" s="94" t="s">
        <v>5</v>
      </c>
      <c r="B11" s="95" t="s">
        <v>100</v>
      </c>
      <c r="C11" s="90">
        <v>40000</v>
      </c>
      <c r="D11" s="90">
        <f>750+2080+1580+6600+2719+455+2300+320+680+2340+1400+3500+3500+1280+300</f>
        <v>29804</v>
      </c>
      <c r="E11" s="66">
        <f t="shared" si="0"/>
        <v>10196</v>
      </c>
    </row>
    <row r="12" spans="1:5" ht="19.149999999999999" customHeight="1">
      <c r="A12" s="93" t="s">
        <v>101</v>
      </c>
      <c r="B12" s="96" t="s">
        <v>102</v>
      </c>
      <c r="C12" s="90">
        <v>41525</v>
      </c>
      <c r="D12" s="90">
        <f>3200</f>
        <v>3200</v>
      </c>
      <c r="E12" s="66">
        <f t="shared" si="0"/>
        <v>38325</v>
      </c>
    </row>
    <row r="13" spans="1:5" ht="19.149999999999999" customHeight="1">
      <c r="A13" s="93" t="s">
        <v>103</v>
      </c>
      <c r="B13" s="97" t="s">
        <v>104</v>
      </c>
      <c r="C13" s="90">
        <v>84000</v>
      </c>
      <c r="D13" s="90">
        <f>7000+7000+7000+7000+7000+7000+7000+7000</f>
        <v>56000</v>
      </c>
      <c r="E13" s="66">
        <f t="shared" si="0"/>
        <v>28000</v>
      </c>
    </row>
    <row r="14" spans="1:5">
      <c r="A14" s="93" t="s">
        <v>26</v>
      </c>
      <c r="B14" s="97" t="s">
        <v>105</v>
      </c>
      <c r="C14" s="98">
        <v>30000</v>
      </c>
      <c r="D14" s="90">
        <f>3200+9600+9600+3200+3200</f>
        <v>28800</v>
      </c>
      <c r="E14" s="66">
        <f t="shared" si="0"/>
        <v>1200</v>
      </c>
    </row>
    <row r="15" spans="1:5">
      <c r="A15" s="93" t="s">
        <v>106</v>
      </c>
      <c r="B15" s="91" t="s">
        <v>107</v>
      </c>
      <c r="C15" s="90">
        <v>26400</v>
      </c>
      <c r="D15" s="98">
        <f>22770</f>
        <v>22770</v>
      </c>
      <c r="E15" s="66">
        <f t="shared" si="0"/>
        <v>3630</v>
      </c>
    </row>
    <row r="16" spans="1:5" ht="17.25" thickBot="1">
      <c r="A16" s="93" t="s">
        <v>108</v>
      </c>
      <c r="B16" s="99" t="s">
        <v>109</v>
      </c>
      <c r="C16" s="100">
        <v>20000</v>
      </c>
      <c r="D16" s="98">
        <f>175+560+200+200+560+400+910+1050+100</f>
        <v>4155</v>
      </c>
      <c r="E16" s="66">
        <f t="shared" si="0"/>
        <v>15845</v>
      </c>
    </row>
    <row r="17" spans="1:6" ht="19.149999999999999" customHeight="1" thickBot="1">
      <c r="A17" s="255" t="s">
        <v>88</v>
      </c>
      <c r="B17" s="256"/>
      <c r="C17" s="101">
        <f>SUM(C5:C16)</f>
        <v>671925</v>
      </c>
      <c r="D17" s="101">
        <f>SUM(D5:D16)</f>
        <v>380725</v>
      </c>
      <c r="E17" s="81">
        <f>SUM(C17-D17)</f>
        <v>291200</v>
      </c>
      <c r="F17" s="38"/>
    </row>
    <row r="19" spans="1:6">
      <c r="E19" s="102"/>
      <c r="F19" s="103"/>
    </row>
    <row r="20" spans="1:6" ht="21" customHeight="1">
      <c r="B20" s="84"/>
    </row>
    <row r="38" spans="1:5">
      <c r="A38" s="219"/>
      <c r="B38" s="219"/>
      <c r="C38" s="85"/>
      <c r="D38" s="85"/>
      <c r="E38" s="85"/>
    </row>
    <row r="39" spans="1:5">
      <c r="A39" s="219"/>
      <c r="B39" s="219"/>
      <c r="C39" s="85"/>
      <c r="D39" s="85"/>
      <c r="E39" s="85"/>
    </row>
  </sheetData>
  <mergeCells count="8">
    <mergeCell ref="A17:B17"/>
    <mergeCell ref="A1:E1"/>
    <mergeCell ref="A2:E2"/>
    <mergeCell ref="A3:A4"/>
    <mergeCell ref="B3:B4"/>
    <mergeCell ref="C3:C4"/>
    <mergeCell ref="D3:D4"/>
    <mergeCell ref="E3:E4"/>
  </mergeCells>
  <phoneticPr fontId="1" type="noConversion"/>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A1:F12"/>
  <sheetViews>
    <sheetView workbookViewId="0">
      <selection activeCell="F10" sqref="F10"/>
    </sheetView>
  </sheetViews>
  <sheetFormatPr defaultRowHeight="16.5"/>
  <cols>
    <col min="1" max="1" width="15" style="218" customWidth="1"/>
    <col min="2" max="2" width="27.125" style="218" customWidth="1"/>
    <col min="3" max="5" width="14.75" style="115" customWidth="1"/>
    <col min="257" max="257" width="15" customWidth="1"/>
    <col min="258" max="258" width="27.125" customWidth="1"/>
    <col min="259" max="261" width="14.75" customWidth="1"/>
    <col min="513" max="513" width="15" customWidth="1"/>
    <col min="514" max="514" width="27.125" customWidth="1"/>
    <col min="515" max="517" width="14.75" customWidth="1"/>
    <col min="769" max="769" width="15" customWidth="1"/>
    <col min="770" max="770" width="27.125" customWidth="1"/>
    <col min="771" max="773" width="14.75" customWidth="1"/>
    <col min="1025" max="1025" width="15" customWidth="1"/>
    <col min="1026" max="1026" width="27.125" customWidth="1"/>
    <col min="1027" max="1029" width="14.75" customWidth="1"/>
    <col min="1281" max="1281" width="15" customWidth="1"/>
    <col min="1282" max="1282" width="27.125" customWidth="1"/>
    <col min="1283" max="1285" width="14.75" customWidth="1"/>
    <col min="1537" max="1537" width="15" customWidth="1"/>
    <col min="1538" max="1538" width="27.125" customWidth="1"/>
    <col min="1539" max="1541" width="14.75" customWidth="1"/>
    <col min="1793" max="1793" width="15" customWidth="1"/>
    <col min="1794" max="1794" width="27.125" customWidth="1"/>
    <col min="1795" max="1797" width="14.75" customWidth="1"/>
    <col min="2049" max="2049" width="15" customWidth="1"/>
    <col min="2050" max="2050" width="27.125" customWidth="1"/>
    <col min="2051" max="2053" width="14.75" customWidth="1"/>
    <col min="2305" max="2305" width="15" customWidth="1"/>
    <col min="2306" max="2306" width="27.125" customWidth="1"/>
    <col min="2307" max="2309" width="14.75" customWidth="1"/>
    <col min="2561" max="2561" width="15" customWidth="1"/>
    <col min="2562" max="2562" width="27.125" customWidth="1"/>
    <col min="2563" max="2565" width="14.75" customWidth="1"/>
    <col min="2817" max="2817" width="15" customWidth="1"/>
    <col min="2818" max="2818" width="27.125" customWidth="1"/>
    <col min="2819" max="2821" width="14.75" customWidth="1"/>
    <col min="3073" max="3073" width="15" customWidth="1"/>
    <col min="3074" max="3074" width="27.125" customWidth="1"/>
    <col min="3075" max="3077" width="14.75" customWidth="1"/>
    <col min="3329" max="3329" width="15" customWidth="1"/>
    <col min="3330" max="3330" width="27.125" customWidth="1"/>
    <col min="3331" max="3333" width="14.75" customWidth="1"/>
    <col min="3585" max="3585" width="15" customWidth="1"/>
    <col min="3586" max="3586" width="27.125" customWidth="1"/>
    <col min="3587" max="3589" width="14.75" customWidth="1"/>
    <col min="3841" max="3841" width="15" customWidth="1"/>
    <col min="3842" max="3842" width="27.125" customWidth="1"/>
    <col min="3843" max="3845" width="14.75" customWidth="1"/>
    <col min="4097" max="4097" width="15" customWidth="1"/>
    <col min="4098" max="4098" width="27.125" customWidth="1"/>
    <col min="4099" max="4101" width="14.75" customWidth="1"/>
    <col min="4353" max="4353" width="15" customWidth="1"/>
    <col min="4354" max="4354" width="27.125" customWidth="1"/>
    <col min="4355" max="4357" width="14.75" customWidth="1"/>
    <col min="4609" max="4609" width="15" customWidth="1"/>
    <col min="4610" max="4610" width="27.125" customWidth="1"/>
    <col min="4611" max="4613" width="14.75" customWidth="1"/>
    <col min="4865" max="4865" width="15" customWidth="1"/>
    <col min="4866" max="4866" width="27.125" customWidth="1"/>
    <col min="4867" max="4869" width="14.75" customWidth="1"/>
    <col min="5121" max="5121" width="15" customWidth="1"/>
    <col min="5122" max="5122" width="27.125" customWidth="1"/>
    <col min="5123" max="5125" width="14.75" customWidth="1"/>
    <col min="5377" max="5377" width="15" customWidth="1"/>
    <col min="5378" max="5378" width="27.125" customWidth="1"/>
    <col min="5379" max="5381" width="14.75" customWidth="1"/>
    <col min="5633" max="5633" width="15" customWidth="1"/>
    <col min="5634" max="5634" width="27.125" customWidth="1"/>
    <col min="5635" max="5637" width="14.75" customWidth="1"/>
    <col min="5889" max="5889" width="15" customWidth="1"/>
    <col min="5890" max="5890" width="27.125" customWidth="1"/>
    <col min="5891" max="5893" width="14.75" customWidth="1"/>
    <col min="6145" max="6145" width="15" customWidth="1"/>
    <col min="6146" max="6146" width="27.125" customWidth="1"/>
    <col min="6147" max="6149" width="14.75" customWidth="1"/>
    <col min="6401" max="6401" width="15" customWidth="1"/>
    <col min="6402" max="6402" width="27.125" customWidth="1"/>
    <col min="6403" max="6405" width="14.75" customWidth="1"/>
    <col min="6657" max="6657" width="15" customWidth="1"/>
    <col min="6658" max="6658" width="27.125" customWidth="1"/>
    <col min="6659" max="6661" width="14.75" customWidth="1"/>
    <col min="6913" max="6913" width="15" customWidth="1"/>
    <col min="6914" max="6914" width="27.125" customWidth="1"/>
    <col min="6915" max="6917" width="14.75" customWidth="1"/>
    <col min="7169" max="7169" width="15" customWidth="1"/>
    <col min="7170" max="7170" width="27.125" customWidth="1"/>
    <col min="7171" max="7173" width="14.75" customWidth="1"/>
    <col min="7425" max="7425" width="15" customWidth="1"/>
    <col min="7426" max="7426" width="27.125" customWidth="1"/>
    <col min="7427" max="7429" width="14.75" customWidth="1"/>
    <col min="7681" max="7681" width="15" customWidth="1"/>
    <col min="7682" max="7682" width="27.125" customWidth="1"/>
    <col min="7683" max="7685" width="14.75" customWidth="1"/>
    <col min="7937" max="7937" width="15" customWidth="1"/>
    <col min="7938" max="7938" width="27.125" customWidth="1"/>
    <col min="7939" max="7941" width="14.75" customWidth="1"/>
    <col min="8193" max="8193" width="15" customWidth="1"/>
    <col min="8194" max="8194" width="27.125" customWidth="1"/>
    <col min="8195" max="8197" width="14.75" customWidth="1"/>
    <col min="8449" max="8449" width="15" customWidth="1"/>
    <col min="8450" max="8450" width="27.125" customWidth="1"/>
    <col min="8451" max="8453" width="14.75" customWidth="1"/>
    <col min="8705" max="8705" width="15" customWidth="1"/>
    <col min="8706" max="8706" width="27.125" customWidth="1"/>
    <col min="8707" max="8709" width="14.75" customWidth="1"/>
    <col min="8961" max="8961" width="15" customWidth="1"/>
    <col min="8962" max="8962" width="27.125" customWidth="1"/>
    <col min="8963" max="8965" width="14.75" customWidth="1"/>
    <col min="9217" max="9217" width="15" customWidth="1"/>
    <col min="9218" max="9218" width="27.125" customWidth="1"/>
    <col min="9219" max="9221" width="14.75" customWidth="1"/>
    <col min="9473" max="9473" width="15" customWidth="1"/>
    <col min="9474" max="9474" width="27.125" customWidth="1"/>
    <col min="9475" max="9477" width="14.75" customWidth="1"/>
    <col min="9729" max="9729" width="15" customWidth="1"/>
    <col min="9730" max="9730" width="27.125" customWidth="1"/>
    <col min="9731" max="9733" width="14.75" customWidth="1"/>
    <col min="9985" max="9985" width="15" customWidth="1"/>
    <col min="9986" max="9986" width="27.125" customWidth="1"/>
    <col min="9987" max="9989" width="14.75" customWidth="1"/>
    <col min="10241" max="10241" width="15" customWidth="1"/>
    <col min="10242" max="10242" width="27.125" customWidth="1"/>
    <col min="10243" max="10245" width="14.75" customWidth="1"/>
    <col min="10497" max="10497" width="15" customWidth="1"/>
    <col min="10498" max="10498" width="27.125" customWidth="1"/>
    <col min="10499" max="10501" width="14.75" customWidth="1"/>
    <col min="10753" max="10753" width="15" customWidth="1"/>
    <col min="10754" max="10754" width="27.125" customWidth="1"/>
    <col min="10755" max="10757" width="14.75" customWidth="1"/>
    <col min="11009" max="11009" width="15" customWidth="1"/>
    <col min="11010" max="11010" width="27.125" customWidth="1"/>
    <col min="11011" max="11013" width="14.75" customWidth="1"/>
    <col min="11265" max="11265" width="15" customWidth="1"/>
    <col min="11266" max="11266" width="27.125" customWidth="1"/>
    <col min="11267" max="11269" width="14.75" customWidth="1"/>
    <col min="11521" max="11521" width="15" customWidth="1"/>
    <col min="11522" max="11522" width="27.125" customWidth="1"/>
    <col min="11523" max="11525" width="14.75" customWidth="1"/>
    <col min="11777" max="11777" width="15" customWidth="1"/>
    <col min="11778" max="11778" width="27.125" customWidth="1"/>
    <col min="11779" max="11781" width="14.75" customWidth="1"/>
    <col min="12033" max="12033" width="15" customWidth="1"/>
    <col min="12034" max="12034" width="27.125" customWidth="1"/>
    <col min="12035" max="12037" width="14.75" customWidth="1"/>
    <col min="12289" max="12289" width="15" customWidth="1"/>
    <col min="12290" max="12290" width="27.125" customWidth="1"/>
    <col min="12291" max="12293" width="14.75" customWidth="1"/>
    <col min="12545" max="12545" width="15" customWidth="1"/>
    <col min="12546" max="12546" width="27.125" customWidth="1"/>
    <col min="12547" max="12549" width="14.75" customWidth="1"/>
    <col min="12801" max="12801" width="15" customWidth="1"/>
    <col min="12802" max="12802" width="27.125" customWidth="1"/>
    <col min="12803" max="12805" width="14.75" customWidth="1"/>
    <col min="13057" max="13057" width="15" customWidth="1"/>
    <col min="13058" max="13058" width="27.125" customWidth="1"/>
    <col min="13059" max="13061" width="14.75" customWidth="1"/>
    <col min="13313" max="13313" width="15" customWidth="1"/>
    <col min="13314" max="13314" width="27.125" customWidth="1"/>
    <col min="13315" max="13317" width="14.75" customWidth="1"/>
    <col min="13569" max="13569" width="15" customWidth="1"/>
    <col min="13570" max="13570" width="27.125" customWidth="1"/>
    <col min="13571" max="13573" width="14.75" customWidth="1"/>
    <col min="13825" max="13825" width="15" customWidth="1"/>
    <col min="13826" max="13826" width="27.125" customWidth="1"/>
    <col min="13827" max="13829" width="14.75" customWidth="1"/>
    <col min="14081" max="14081" width="15" customWidth="1"/>
    <col min="14082" max="14082" width="27.125" customWidth="1"/>
    <col min="14083" max="14085" width="14.75" customWidth="1"/>
    <col min="14337" max="14337" width="15" customWidth="1"/>
    <col min="14338" max="14338" width="27.125" customWidth="1"/>
    <col min="14339" max="14341" width="14.75" customWidth="1"/>
    <col min="14593" max="14593" width="15" customWidth="1"/>
    <col min="14594" max="14594" width="27.125" customWidth="1"/>
    <col min="14595" max="14597" width="14.75" customWidth="1"/>
    <col min="14849" max="14849" width="15" customWidth="1"/>
    <col min="14850" max="14850" width="27.125" customWidth="1"/>
    <col min="14851" max="14853" width="14.75" customWidth="1"/>
    <col min="15105" max="15105" width="15" customWidth="1"/>
    <col min="15106" max="15106" width="27.125" customWidth="1"/>
    <col min="15107" max="15109" width="14.75" customWidth="1"/>
    <col min="15361" max="15361" width="15" customWidth="1"/>
    <col min="15362" max="15362" width="27.125" customWidth="1"/>
    <col min="15363" max="15365" width="14.75" customWidth="1"/>
    <col min="15617" max="15617" width="15" customWidth="1"/>
    <col min="15618" max="15618" width="27.125" customWidth="1"/>
    <col min="15619" max="15621" width="14.75" customWidth="1"/>
    <col min="15873" max="15873" width="15" customWidth="1"/>
    <col min="15874" max="15874" width="27.125" customWidth="1"/>
    <col min="15875" max="15877" width="14.75" customWidth="1"/>
    <col min="16129" max="16129" width="15" customWidth="1"/>
    <col min="16130" max="16130" width="27.125" customWidth="1"/>
    <col min="16131" max="16133" width="14.75" customWidth="1"/>
  </cols>
  <sheetData>
    <row r="1" spans="1:6" ht="57" customHeight="1">
      <c r="A1" s="265"/>
      <c r="B1" s="265"/>
      <c r="C1" s="265"/>
      <c r="D1" s="265"/>
      <c r="E1" s="265"/>
    </row>
    <row r="2" spans="1:6" ht="30" customHeight="1" thickBot="1">
      <c r="A2" s="257" t="s">
        <v>110</v>
      </c>
      <c r="B2" s="257"/>
      <c r="C2" s="257"/>
      <c r="D2" s="257"/>
      <c r="E2" s="257"/>
    </row>
    <row r="3" spans="1:6" ht="12.75" customHeight="1">
      <c r="A3" s="266" t="s">
        <v>111</v>
      </c>
      <c r="B3" s="268" t="s">
        <v>112</v>
      </c>
      <c r="C3" s="268" t="s">
        <v>113</v>
      </c>
      <c r="D3" s="268" t="s">
        <v>114</v>
      </c>
      <c r="E3" s="270" t="s">
        <v>115</v>
      </c>
    </row>
    <row r="4" spans="1:6" ht="12.75" customHeight="1" thickBot="1">
      <c r="A4" s="267"/>
      <c r="B4" s="269"/>
      <c r="C4" s="269"/>
      <c r="D4" s="269"/>
      <c r="E4" s="271"/>
    </row>
    <row r="5" spans="1:6" ht="19.149999999999999" customHeight="1">
      <c r="A5" s="104" t="s">
        <v>116</v>
      </c>
      <c r="B5" s="105" t="s">
        <v>117</v>
      </c>
      <c r="C5" s="106">
        <v>50000</v>
      </c>
      <c r="D5" s="107">
        <f>4000</f>
        <v>4000</v>
      </c>
      <c r="E5" s="66">
        <f t="shared" ref="E5:E10" si="0">SUM(C5-D5)</f>
        <v>46000</v>
      </c>
    </row>
    <row r="6" spans="1:6" ht="34.15" customHeight="1">
      <c r="A6" s="67" t="s">
        <v>118</v>
      </c>
      <c r="B6" s="108" t="s">
        <v>119</v>
      </c>
      <c r="C6" s="106">
        <v>55000</v>
      </c>
      <c r="D6" s="106"/>
      <c r="E6" s="66">
        <f t="shared" si="0"/>
        <v>55000</v>
      </c>
    </row>
    <row r="7" spans="1:6" ht="34.15" customHeight="1">
      <c r="A7" s="67" t="s">
        <v>120</v>
      </c>
      <c r="B7" s="108" t="s">
        <v>121</v>
      </c>
      <c r="C7" s="106">
        <v>12000</v>
      </c>
      <c r="D7" s="106">
        <f>212+212+3200+212+976+1368</f>
        <v>6180</v>
      </c>
      <c r="E7" s="66">
        <f t="shared" si="0"/>
        <v>5820</v>
      </c>
    </row>
    <row r="8" spans="1:6" ht="19.149999999999999" customHeight="1">
      <c r="A8" s="67" t="s">
        <v>122</v>
      </c>
      <c r="B8" s="108" t="s">
        <v>123</v>
      </c>
      <c r="C8" s="106">
        <v>35000</v>
      </c>
      <c r="D8" s="109">
        <f>3477+1387+1406+539+2432+2584+1596</f>
        <v>13421</v>
      </c>
      <c r="E8" s="66">
        <f t="shared" si="0"/>
        <v>21579</v>
      </c>
    </row>
    <row r="9" spans="1:6" ht="19.149999999999999" customHeight="1" thickBot="1">
      <c r="A9" s="110" t="s">
        <v>27</v>
      </c>
      <c r="B9" s="111" t="s">
        <v>87</v>
      </c>
      <c r="C9" s="112">
        <v>10000</v>
      </c>
      <c r="D9" s="113">
        <f>1020+790</f>
        <v>1810</v>
      </c>
      <c r="E9" s="66">
        <f t="shared" si="0"/>
        <v>8190</v>
      </c>
    </row>
    <row r="10" spans="1:6" ht="19.149999999999999" customHeight="1" thickBot="1">
      <c r="A10" s="255" t="s">
        <v>124</v>
      </c>
      <c r="B10" s="256"/>
      <c r="C10" s="114">
        <f>SUM(C5:C9)</f>
        <v>162000</v>
      </c>
      <c r="D10" s="114">
        <f>SUM(D5:D9)</f>
        <v>25411</v>
      </c>
      <c r="E10" s="81">
        <f t="shared" si="0"/>
        <v>136589</v>
      </c>
      <c r="F10" s="38"/>
    </row>
    <row r="11" spans="1:6">
      <c r="F11" s="38"/>
    </row>
    <row r="12" spans="1:6">
      <c r="E12" s="116"/>
      <c r="F12" s="103"/>
    </row>
  </sheetData>
  <mergeCells count="8">
    <mergeCell ref="A10:B10"/>
    <mergeCell ref="A1:E1"/>
    <mergeCell ref="A2:E2"/>
    <mergeCell ref="A3:A4"/>
    <mergeCell ref="B3:B4"/>
    <mergeCell ref="C3:C4"/>
    <mergeCell ref="D3:D4"/>
    <mergeCell ref="E3:E4"/>
  </mergeCells>
  <phoneticPr fontId="1" type="noConversion"/>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A1:F16"/>
  <sheetViews>
    <sheetView workbookViewId="0">
      <selection activeCell="F13" sqref="F13"/>
    </sheetView>
  </sheetViews>
  <sheetFormatPr defaultRowHeight="16.5"/>
  <cols>
    <col min="1" max="1" width="15" style="219" customWidth="1"/>
    <col min="2" max="2" width="27.125" style="130" customWidth="1"/>
    <col min="3" max="5" width="14.75" style="85" customWidth="1"/>
    <col min="257" max="257" width="15" customWidth="1"/>
    <col min="258" max="258" width="27.125" customWidth="1"/>
    <col min="259" max="261" width="14.75" customWidth="1"/>
    <col min="513" max="513" width="15" customWidth="1"/>
    <col min="514" max="514" width="27.125" customWidth="1"/>
    <col min="515" max="517" width="14.75" customWidth="1"/>
    <col min="769" max="769" width="15" customWidth="1"/>
    <col min="770" max="770" width="27.125" customWidth="1"/>
    <col min="771" max="773" width="14.75" customWidth="1"/>
    <col min="1025" max="1025" width="15" customWidth="1"/>
    <col min="1026" max="1026" width="27.125" customWidth="1"/>
    <col min="1027" max="1029" width="14.75" customWidth="1"/>
    <col min="1281" max="1281" width="15" customWidth="1"/>
    <col min="1282" max="1282" width="27.125" customWidth="1"/>
    <col min="1283" max="1285" width="14.75" customWidth="1"/>
    <col min="1537" max="1537" width="15" customWidth="1"/>
    <col min="1538" max="1538" width="27.125" customWidth="1"/>
    <col min="1539" max="1541" width="14.75" customWidth="1"/>
    <col min="1793" max="1793" width="15" customWidth="1"/>
    <col min="1794" max="1794" width="27.125" customWidth="1"/>
    <col min="1795" max="1797" width="14.75" customWidth="1"/>
    <col min="2049" max="2049" width="15" customWidth="1"/>
    <col min="2050" max="2050" width="27.125" customWidth="1"/>
    <col min="2051" max="2053" width="14.75" customWidth="1"/>
    <col min="2305" max="2305" width="15" customWidth="1"/>
    <col min="2306" max="2306" width="27.125" customWidth="1"/>
    <col min="2307" max="2309" width="14.75" customWidth="1"/>
    <col min="2561" max="2561" width="15" customWidth="1"/>
    <col min="2562" max="2562" width="27.125" customWidth="1"/>
    <col min="2563" max="2565" width="14.75" customWidth="1"/>
    <col min="2817" max="2817" width="15" customWidth="1"/>
    <col min="2818" max="2818" width="27.125" customWidth="1"/>
    <col min="2819" max="2821" width="14.75" customWidth="1"/>
    <col min="3073" max="3073" width="15" customWidth="1"/>
    <col min="3074" max="3074" width="27.125" customWidth="1"/>
    <col min="3075" max="3077" width="14.75" customWidth="1"/>
    <col min="3329" max="3329" width="15" customWidth="1"/>
    <col min="3330" max="3330" width="27.125" customWidth="1"/>
    <col min="3331" max="3333" width="14.75" customWidth="1"/>
    <col min="3585" max="3585" width="15" customWidth="1"/>
    <col min="3586" max="3586" width="27.125" customWidth="1"/>
    <col min="3587" max="3589" width="14.75" customWidth="1"/>
    <col min="3841" max="3841" width="15" customWidth="1"/>
    <col min="3842" max="3842" width="27.125" customWidth="1"/>
    <col min="3843" max="3845" width="14.75" customWidth="1"/>
    <col min="4097" max="4097" width="15" customWidth="1"/>
    <col min="4098" max="4098" width="27.125" customWidth="1"/>
    <col min="4099" max="4101" width="14.75" customWidth="1"/>
    <col min="4353" max="4353" width="15" customWidth="1"/>
    <col min="4354" max="4354" width="27.125" customWidth="1"/>
    <col min="4355" max="4357" width="14.75" customWidth="1"/>
    <col min="4609" max="4609" width="15" customWidth="1"/>
    <col min="4610" max="4610" width="27.125" customWidth="1"/>
    <col min="4611" max="4613" width="14.75" customWidth="1"/>
    <col min="4865" max="4865" width="15" customWidth="1"/>
    <col min="4866" max="4866" width="27.125" customWidth="1"/>
    <col min="4867" max="4869" width="14.75" customWidth="1"/>
    <col min="5121" max="5121" width="15" customWidth="1"/>
    <col min="5122" max="5122" width="27.125" customWidth="1"/>
    <col min="5123" max="5125" width="14.75" customWidth="1"/>
    <col min="5377" max="5377" width="15" customWidth="1"/>
    <col min="5378" max="5378" width="27.125" customWidth="1"/>
    <col min="5379" max="5381" width="14.75" customWidth="1"/>
    <col min="5633" max="5633" width="15" customWidth="1"/>
    <col min="5634" max="5634" width="27.125" customWidth="1"/>
    <col min="5635" max="5637" width="14.75" customWidth="1"/>
    <col min="5889" max="5889" width="15" customWidth="1"/>
    <col min="5890" max="5890" width="27.125" customWidth="1"/>
    <col min="5891" max="5893" width="14.75" customWidth="1"/>
    <col min="6145" max="6145" width="15" customWidth="1"/>
    <col min="6146" max="6146" width="27.125" customWidth="1"/>
    <col min="6147" max="6149" width="14.75" customWidth="1"/>
    <col min="6401" max="6401" width="15" customWidth="1"/>
    <col min="6402" max="6402" width="27.125" customWidth="1"/>
    <col min="6403" max="6405" width="14.75" customWidth="1"/>
    <col min="6657" max="6657" width="15" customWidth="1"/>
    <col min="6658" max="6658" width="27.125" customWidth="1"/>
    <col min="6659" max="6661" width="14.75" customWidth="1"/>
    <col min="6913" max="6913" width="15" customWidth="1"/>
    <col min="6914" max="6914" width="27.125" customWidth="1"/>
    <col min="6915" max="6917" width="14.75" customWidth="1"/>
    <col min="7169" max="7169" width="15" customWidth="1"/>
    <col min="7170" max="7170" width="27.125" customWidth="1"/>
    <col min="7171" max="7173" width="14.75" customWidth="1"/>
    <col min="7425" max="7425" width="15" customWidth="1"/>
    <col min="7426" max="7426" width="27.125" customWidth="1"/>
    <col min="7427" max="7429" width="14.75" customWidth="1"/>
    <col min="7681" max="7681" width="15" customWidth="1"/>
    <col min="7682" max="7682" width="27.125" customWidth="1"/>
    <col min="7683" max="7685" width="14.75" customWidth="1"/>
    <col min="7937" max="7937" width="15" customWidth="1"/>
    <col min="7938" max="7938" width="27.125" customWidth="1"/>
    <col min="7939" max="7941" width="14.75" customWidth="1"/>
    <col min="8193" max="8193" width="15" customWidth="1"/>
    <col min="8194" max="8194" width="27.125" customWidth="1"/>
    <col min="8195" max="8197" width="14.75" customWidth="1"/>
    <col min="8449" max="8449" width="15" customWidth="1"/>
    <col min="8450" max="8450" width="27.125" customWidth="1"/>
    <col min="8451" max="8453" width="14.75" customWidth="1"/>
    <col min="8705" max="8705" width="15" customWidth="1"/>
    <col min="8706" max="8706" width="27.125" customWidth="1"/>
    <col min="8707" max="8709" width="14.75" customWidth="1"/>
    <col min="8961" max="8961" width="15" customWidth="1"/>
    <col min="8962" max="8962" width="27.125" customWidth="1"/>
    <col min="8963" max="8965" width="14.75" customWidth="1"/>
    <col min="9217" max="9217" width="15" customWidth="1"/>
    <col min="9218" max="9218" width="27.125" customWidth="1"/>
    <col min="9219" max="9221" width="14.75" customWidth="1"/>
    <col min="9473" max="9473" width="15" customWidth="1"/>
    <col min="9474" max="9474" width="27.125" customWidth="1"/>
    <col min="9475" max="9477" width="14.75" customWidth="1"/>
    <col min="9729" max="9729" width="15" customWidth="1"/>
    <col min="9730" max="9730" width="27.125" customWidth="1"/>
    <col min="9731" max="9733" width="14.75" customWidth="1"/>
    <col min="9985" max="9985" width="15" customWidth="1"/>
    <col min="9986" max="9986" width="27.125" customWidth="1"/>
    <col min="9987" max="9989" width="14.75" customWidth="1"/>
    <col min="10241" max="10241" width="15" customWidth="1"/>
    <col min="10242" max="10242" width="27.125" customWidth="1"/>
    <col min="10243" max="10245" width="14.75" customWidth="1"/>
    <col min="10497" max="10497" width="15" customWidth="1"/>
    <col min="10498" max="10498" width="27.125" customWidth="1"/>
    <col min="10499" max="10501" width="14.75" customWidth="1"/>
    <col min="10753" max="10753" width="15" customWidth="1"/>
    <col min="10754" max="10754" width="27.125" customWidth="1"/>
    <col min="10755" max="10757" width="14.75" customWidth="1"/>
    <col min="11009" max="11009" width="15" customWidth="1"/>
    <col min="11010" max="11010" width="27.125" customWidth="1"/>
    <col min="11011" max="11013" width="14.75" customWidth="1"/>
    <col min="11265" max="11265" width="15" customWidth="1"/>
    <col min="11266" max="11266" width="27.125" customWidth="1"/>
    <col min="11267" max="11269" width="14.75" customWidth="1"/>
    <col min="11521" max="11521" width="15" customWidth="1"/>
    <col min="11522" max="11522" width="27.125" customWidth="1"/>
    <col min="11523" max="11525" width="14.75" customWidth="1"/>
    <col min="11777" max="11777" width="15" customWidth="1"/>
    <col min="11778" max="11778" width="27.125" customWidth="1"/>
    <col min="11779" max="11781" width="14.75" customWidth="1"/>
    <col min="12033" max="12033" width="15" customWidth="1"/>
    <col min="12034" max="12034" width="27.125" customWidth="1"/>
    <col min="12035" max="12037" width="14.75" customWidth="1"/>
    <col min="12289" max="12289" width="15" customWidth="1"/>
    <col min="12290" max="12290" width="27.125" customWidth="1"/>
    <col min="12291" max="12293" width="14.75" customWidth="1"/>
    <col min="12545" max="12545" width="15" customWidth="1"/>
    <col min="12546" max="12546" width="27.125" customWidth="1"/>
    <col min="12547" max="12549" width="14.75" customWidth="1"/>
    <col min="12801" max="12801" width="15" customWidth="1"/>
    <col min="12802" max="12802" width="27.125" customWidth="1"/>
    <col min="12803" max="12805" width="14.75" customWidth="1"/>
    <col min="13057" max="13057" width="15" customWidth="1"/>
    <col min="13058" max="13058" width="27.125" customWidth="1"/>
    <col min="13059" max="13061" width="14.75" customWidth="1"/>
    <col min="13313" max="13313" width="15" customWidth="1"/>
    <col min="13314" max="13314" width="27.125" customWidth="1"/>
    <col min="13315" max="13317" width="14.75" customWidth="1"/>
    <col min="13569" max="13569" width="15" customWidth="1"/>
    <col min="13570" max="13570" width="27.125" customWidth="1"/>
    <col min="13571" max="13573" width="14.75" customWidth="1"/>
    <col min="13825" max="13825" width="15" customWidth="1"/>
    <col min="13826" max="13826" width="27.125" customWidth="1"/>
    <col min="13827" max="13829" width="14.75" customWidth="1"/>
    <col min="14081" max="14081" width="15" customWidth="1"/>
    <col min="14082" max="14082" width="27.125" customWidth="1"/>
    <col min="14083" max="14085" width="14.75" customWidth="1"/>
    <col min="14337" max="14337" width="15" customWidth="1"/>
    <col min="14338" max="14338" width="27.125" customWidth="1"/>
    <col min="14339" max="14341" width="14.75" customWidth="1"/>
    <col min="14593" max="14593" width="15" customWidth="1"/>
    <col min="14594" max="14594" width="27.125" customWidth="1"/>
    <col min="14595" max="14597" width="14.75" customWidth="1"/>
    <col min="14849" max="14849" width="15" customWidth="1"/>
    <col min="14850" max="14850" width="27.125" customWidth="1"/>
    <col min="14851" max="14853" width="14.75" customWidth="1"/>
    <col min="15105" max="15105" width="15" customWidth="1"/>
    <col min="15106" max="15106" width="27.125" customWidth="1"/>
    <col min="15107" max="15109" width="14.75" customWidth="1"/>
    <col min="15361" max="15361" width="15" customWidth="1"/>
    <col min="15362" max="15362" width="27.125" customWidth="1"/>
    <col min="15363" max="15365" width="14.75" customWidth="1"/>
    <col min="15617" max="15617" width="15" customWidth="1"/>
    <col min="15618" max="15618" width="27.125" customWidth="1"/>
    <col min="15619" max="15621" width="14.75" customWidth="1"/>
    <col min="15873" max="15873" width="15" customWidth="1"/>
    <col min="15874" max="15874" width="27.125" customWidth="1"/>
    <col min="15875" max="15877" width="14.75" customWidth="1"/>
    <col min="16129" max="16129" width="15" customWidth="1"/>
    <col min="16130" max="16130" width="27.125" customWidth="1"/>
    <col min="16131" max="16133" width="14.75" customWidth="1"/>
  </cols>
  <sheetData>
    <row r="1" spans="1:6" ht="57" customHeight="1">
      <c r="A1" s="272"/>
      <c r="B1" s="272"/>
      <c r="C1" s="272"/>
      <c r="D1" s="272"/>
      <c r="E1" s="272"/>
    </row>
    <row r="2" spans="1:6" ht="30" customHeight="1" thickBot="1">
      <c r="A2" s="257" t="s">
        <v>125</v>
      </c>
      <c r="B2" s="257"/>
      <c r="C2" s="257"/>
      <c r="D2" s="257"/>
      <c r="E2" s="257"/>
    </row>
    <row r="3" spans="1:6" ht="12.75" customHeight="1">
      <c r="A3" s="258" t="s">
        <v>126</v>
      </c>
      <c r="B3" s="260" t="s">
        <v>127</v>
      </c>
      <c r="C3" s="260" t="s">
        <v>128</v>
      </c>
      <c r="D3" s="260" t="s">
        <v>129</v>
      </c>
      <c r="E3" s="262" t="s">
        <v>130</v>
      </c>
    </row>
    <row r="4" spans="1:6" ht="12.75" customHeight="1" thickBot="1">
      <c r="A4" s="259"/>
      <c r="B4" s="261"/>
      <c r="C4" s="261"/>
      <c r="D4" s="261"/>
      <c r="E4" s="263"/>
    </row>
    <row r="5" spans="1:6" ht="33.6" customHeight="1">
      <c r="A5" s="117" t="s">
        <v>131</v>
      </c>
      <c r="B5" s="118" t="s">
        <v>132</v>
      </c>
      <c r="C5" s="66">
        <v>40000</v>
      </c>
      <c r="D5" s="66">
        <f>4700+3900+1400+5000+1600+400+1800+2000</f>
        <v>20800</v>
      </c>
      <c r="E5" s="66">
        <f>SUM(C5-D5)</f>
        <v>19200</v>
      </c>
    </row>
    <row r="6" spans="1:6" ht="33.6" customHeight="1">
      <c r="A6" s="119" t="s">
        <v>133</v>
      </c>
      <c r="B6" s="120" t="s">
        <v>134</v>
      </c>
      <c r="C6" s="121">
        <v>144000</v>
      </c>
      <c r="D6" s="121">
        <f>4400+4400+4800+6800+3600+5200+13000+3600+2000+3600+2000+4800</f>
        <v>58200</v>
      </c>
      <c r="E6" s="66">
        <f t="shared" ref="E6:E12" si="0">SUM(C6-D6)</f>
        <v>85800</v>
      </c>
    </row>
    <row r="7" spans="1:6" ht="19.149999999999999" customHeight="1">
      <c r="A7" s="119" t="s">
        <v>135</v>
      </c>
      <c r="B7" s="122" t="s">
        <v>136</v>
      </c>
      <c r="C7" s="121">
        <v>25000</v>
      </c>
      <c r="D7" s="121">
        <f>11810+3328</f>
        <v>15138</v>
      </c>
      <c r="E7" s="66">
        <f t="shared" si="0"/>
        <v>9862</v>
      </c>
    </row>
    <row r="8" spans="1:6" ht="19.149999999999999" customHeight="1">
      <c r="A8" s="119" t="s">
        <v>137</v>
      </c>
      <c r="B8" s="122" t="s">
        <v>138</v>
      </c>
      <c r="C8" s="121">
        <v>19200</v>
      </c>
      <c r="D8" s="121">
        <f>2400+2400+2400+2400</f>
        <v>9600</v>
      </c>
      <c r="E8" s="66">
        <f t="shared" si="0"/>
        <v>9600</v>
      </c>
    </row>
    <row r="9" spans="1:6" ht="19.149999999999999" customHeight="1">
      <c r="A9" s="119" t="s">
        <v>139</v>
      </c>
      <c r="B9" s="123" t="s">
        <v>140</v>
      </c>
      <c r="C9" s="124">
        <v>12000</v>
      </c>
      <c r="D9" s="124">
        <f>7191+456+309+804+450</f>
        <v>9210</v>
      </c>
      <c r="E9" s="66">
        <f t="shared" si="0"/>
        <v>2790</v>
      </c>
    </row>
    <row r="10" spans="1:6" ht="19.149999999999999" customHeight="1">
      <c r="A10" s="119" t="s">
        <v>141</v>
      </c>
      <c r="B10" s="125" t="s">
        <v>142</v>
      </c>
      <c r="C10" s="124">
        <v>120000</v>
      </c>
      <c r="D10" s="124">
        <f>18000</f>
        <v>18000</v>
      </c>
      <c r="E10" s="66">
        <f t="shared" si="0"/>
        <v>102000</v>
      </c>
    </row>
    <row r="11" spans="1:6" ht="19.149999999999999" customHeight="1">
      <c r="A11" s="119" t="s">
        <v>28</v>
      </c>
      <c r="B11" s="126" t="s">
        <v>143</v>
      </c>
      <c r="C11" s="127">
        <v>52800</v>
      </c>
      <c r="D11" s="128">
        <f>6596+18626</f>
        <v>25222</v>
      </c>
      <c r="E11" s="66">
        <f t="shared" si="0"/>
        <v>27578</v>
      </c>
    </row>
    <row r="12" spans="1:6" ht="19.149999999999999" customHeight="1" thickBot="1">
      <c r="A12" s="119" t="s">
        <v>29</v>
      </c>
      <c r="B12" s="99" t="s">
        <v>109</v>
      </c>
      <c r="C12" s="127">
        <v>10000</v>
      </c>
      <c r="D12" s="129">
        <f>1888+550+250</f>
        <v>2688</v>
      </c>
      <c r="E12" s="66">
        <f t="shared" si="0"/>
        <v>7312</v>
      </c>
    </row>
    <row r="13" spans="1:6" ht="19.149999999999999" customHeight="1" thickBot="1">
      <c r="A13" s="255" t="s">
        <v>88</v>
      </c>
      <c r="B13" s="256"/>
      <c r="C13" s="114">
        <f>SUM(C5:C12)</f>
        <v>423000</v>
      </c>
      <c r="D13" s="114">
        <f>SUM(D5:D12)</f>
        <v>158858</v>
      </c>
      <c r="E13" s="81">
        <f>SUM(E5:E12)</f>
        <v>264142</v>
      </c>
      <c r="F13" s="38"/>
    </row>
    <row r="16" spans="1:6" ht="19.5" customHeight="1">
      <c r="B16" s="84"/>
    </row>
  </sheetData>
  <mergeCells count="8">
    <mergeCell ref="A13:B13"/>
    <mergeCell ref="A1:E1"/>
    <mergeCell ref="A2:E2"/>
    <mergeCell ref="A3:A4"/>
    <mergeCell ref="B3:B4"/>
    <mergeCell ref="C3:C4"/>
    <mergeCell ref="D3:D4"/>
    <mergeCell ref="E3:E4"/>
  </mergeCells>
  <phoneticPr fontId="1" type="noConversion"/>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dimension ref="A1:F20"/>
  <sheetViews>
    <sheetView workbookViewId="0">
      <selection activeCell="D31" sqref="D31"/>
    </sheetView>
  </sheetViews>
  <sheetFormatPr defaultColWidth="27.125" defaultRowHeight="16.5"/>
  <cols>
    <col min="1" max="1" width="15" style="139" customWidth="1"/>
    <col min="2" max="2" width="27.125" style="139"/>
    <col min="3" max="5" width="14.75" style="139" customWidth="1"/>
  </cols>
  <sheetData>
    <row r="1" spans="1:6" ht="57" customHeight="1">
      <c r="A1" s="265"/>
      <c r="B1" s="265"/>
      <c r="C1" s="265"/>
      <c r="D1" s="265"/>
      <c r="E1" s="265"/>
    </row>
    <row r="2" spans="1:6" ht="30" customHeight="1" thickBot="1">
      <c r="A2" s="257" t="s">
        <v>144</v>
      </c>
      <c r="B2" s="257"/>
      <c r="C2" s="257"/>
      <c r="D2" s="257"/>
      <c r="E2" s="257"/>
    </row>
    <row r="3" spans="1:6" ht="12.75" customHeight="1">
      <c r="A3" s="266" t="s">
        <v>111</v>
      </c>
      <c r="B3" s="268" t="s">
        <v>112</v>
      </c>
      <c r="C3" s="268" t="s">
        <v>113</v>
      </c>
      <c r="D3" s="268" t="s">
        <v>114</v>
      </c>
      <c r="E3" s="270" t="s">
        <v>115</v>
      </c>
    </row>
    <row r="4" spans="1:6" ht="12.75" customHeight="1" thickBot="1">
      <c r="A4" s="267"/>
      <c r="B4" s="269"/>
      <c r="C4" s="269"/>
      <c r="D4" s="269"/>
      <c r="E4" s="271"/>
    </row>
    <row r="5" spans="1:6" ht="19.149999999999999" customHeight="1">
      <c r="A5" s="117" t="s">
        <v>145</v>
      </c>
      <c r="B5" s="97" t="s">
        <v>146</v>
      </c>
      <c r="C5" s="66">
        <v>81000</v>
      </c>
      <c r="D5" s="66"/>
      <c r="E5" s="66">
        <f>SUM(C5-D5)</f>
        <v>81000</v>
      </c>
    </row>
    <row r="6" spans="1:6" ht="19.149999999999999" customHeight="1">
      <c r="A6" s="119" t="s">
        <v>147</v>
      </c>
      <c r="B6" s="131" t="s">
        <v>148</v>
      </c>
      <c r="C6" s="66">
        <v>40000</v>
      </c>
      <c r="D6" s="121">
        <f>37100</f>
        <v>37100</v>
      </c>
      <c r="E6" s="66">
        <f t="shared" ref="E6:E12" si="0">SUM(C6-D6)</f>
        <v>2900</v>
      </c>
    </row>
    <row r="7" spans="1:6" ht="19.149999999999999" customHeight="1">
      <c r="A7" s="119" t="s">
        <v>149</v>
      </c>
      <c r="B7" s="131" t="s">
        <v>150</v>
      </c>
      <c r="C7" s="66">
        <v>150000</v>
      </c>
      <c r="D7" s="121"/>
      <c r="E7" s="66">
        <f t="shared" si="0"/>
        <v>150000</v>
      </c>
    </row>
    <row r="8" spans="1:6" ht="19.149999999999999" customHeight="1">
      <c r="A8" s="119" t="s">
        <v>151</v>
      </c>
      <c r="B8" s="131" t="s">
        <v>152</v>
      </c>
      <c r="C8" s="66">
        <v>30000</v>
      </c>
      <c r="D8" s="121">
        <f>5000+2500+2500+2500+5000</f>
        <v>17500</v>
      </c>
      <c r="E8" s="66">
        <f t="shared" si="0"/>
        <v>12500</v>
      </c>
    </row>
    <row r="9" spans="1:6" ht="19.149999999999999" customHeight="1">
      <c r="A9" s="119" t="s">
        <v>30</v>
      </c>
      <c r="B9" s="131" t="s">
        <v>153</v>
      </c>
      <c r="C9" s="66">
        <v>9000</v>
      </c>
      <c r="D9" s="121">
        <v>9000</v>
      </c>
      <c r="E9" s="66">
        <f t="shared" si="0"/>
        <v>0</v>
      </c>
    </row>
    <row r="10" spans="1:6" ht="19.149999999999999" customHeight="1">
      <c r="A10" s="119" t="s">
        <v>154</v>
      </c>
      <c r="B10" s="132" t="s">
        <v>155</v>
      </c>
      <c r="C10" s="66">
        <v>150000</v>
      </c>
      <c r="D10" s="121">
        <f>1150+150+1152+2600+3800+74+3000+900+1600+2500+159+2600+252+2590+792+473+180+3180+4965+3302+3300+445+252+6800+2500+1140+900</f>
        <v>50756</v>
      </c>
      <c r="E10" s="66">
        <f t="shared" si="0"/>
        <v>99244</v>
      </c>
    </row>
    <row r="11" spans="1:6" ht="19.149999999999999" customHeight="1">
      <c r="A11" s="119" t="s">
        <v>156</v>
      </c>
      <c r="B11" s="133" t="s">
        <v>157</v>
      </c>
      <c r="C11" s="66">
        <v>100000</v>
      </c>
      <c r="D11" s="134">
        <f>1800+400+3300+700+2300+7100+100+1600+400+2100+800+100+200+600+2500+200+2200+5500+5600+4900+1900+1400+600+3000+2400+2400+3400+600</f>
        <v>58100</v>
      </c>
      <c r="E11" s="66">
        <f t="shared" si="0"/>
        <v>41900</v>
      </c>
    </row>
    <row r="12" spans="1:6" ht="19.149999999999999" customHeight="1" thickBot="1">
      <c r="A12" s="119" t="s">
        <v>31</v>
      </c>
      <c r="B12" s="135" t="s">
        <v>158</v>
      </c>
      <c r="C12" s="136">
        <v>30000</v>
      </c>
      <c r="D12" s="134">
        <f>4555+2565+630+1750+5005+5025</f>
        <v>19530</v>
      </c>
      <c r="E12" s="66">
        <f t="shared" si="0"/>
        <v>10470</v>
      </c>
    </row>
    <row r="13" spans="1:6" ht="19.149999999999999" customHeight="1" thickBot="1">
      <c r="A13" s="255" t="s">
        <v>124</v>
      </c>
      <c r="B13" s="256"/>
      <c r="C13" s="137">
        <f>SUM(C5:C12)</f>
        <v>590000</v>
      </c>
      <c r="D13" s="137">
        <f>SUM(D5:D12)</f>
        <v>191986</v>
      </c>
      <c r="E13" s="81">
        <f>SUM(C13-D13)</f>
        <v>398014</v>
      </c>
      <c r="F13" s="138"/>
    </row>
    <row r="14" spans="1:6">
      <c r="B14" s="140"/>
      <c r="E14" s="141"/>
    </row>
    <row r="15" spans="1:6">
      <c r="D15" s="142"/>
    </row>
    <row r="17" spans="2:4">
      <c r="B17" s="143"/>
    </row>
    <row r="20" spans="2:4">
      <c r="D20" s="139" t="s">
        <v>159</v>
      </c>
    </row>
  </sheetData>
  <mergeCells count="8">
    <mergeCell ref="A13:B13"/>
    <mergeCell ref="A1:E1"/>
    <mergeCell ref="A2:E2"/>
    <mergeCell ref="A3:A4"/>
    <mergeCell ref="B3:B4"/>
    <mergeCell ref="C3:C4"/>
    <mergeCell ref="D3:D4"/>
    <mergeCell ref="E3:E4"/>
  </mergeCells>
  <phoneticPr fontId="1" type="noConversion"/>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dimension ref="A1:E24"/>
  <sheetViews>
    <sheetView topLeftCell="A10" workbookViewId="0">
      <selection sqref="A1:XFD1048576"/>
    </sheetView>
  </sheetViews>
  <sheetFormatPr defaultRowHeight="16.5"/>
  <cols>
    <col min="1" max="1" width="15" style="220" bestFit="1" customWidth="1"/>
    <col min="2" max="2" width="27.125" style="130" customWidth="1"/>
    <col min="3" max="5" width="14.75" style="220" customWidth="1"/>
    <col min="257" max="257" width="15" bestFit="1" customWidth="1"/>
    <col min="258" max="258" width="27.125" customWidth="1"/>
    <col min="259" max="261" width="14.75" customWidth="1"/>
    <col min="513" max="513" width="15" bestFit="1" customWidth="1"/>
    <col min="514" max="514" width="27.125" customWidth="1"/>
    <col min="515" max="517" width="14.75" customWidth="1"/>
    <col min="769" max="769" width="15" bestFit="1" customWidth="1"/>
    <col min="770" max="770" width="27.125" customWidth="1"/>
    <col min="771" max="773" width="14.75" customWidth="1"/>
    <col min="1025" max="1025" width="15" bestFit="1" customWidth="1"/>
    <col min="1026" max="1026" width="27.125" customWidth="1"/>
    <col min="1027" max="1029" width="14.75" customWidth="1"/>
    <col min="1281" max="1281" width="15" bestFit="1" customWidth="1"/>
    <col min="1282" max="1282" width="27.125" customWidth="1"/>
    <col min="1283" max="1285" width="14.75" customWidth="1"/>
    <col min="1537" max="1537" width="15" bestFit="1" customWidth="1"/>
    <col min="1538" max="1538" width="27.125" customWidth="1"/>
    <col min="1539" max="1541" width="14.75" customWidth="1"/>
    <col min="1793" max="1793" width="15" bestFit="1" customWidth="1"/>
    <col min="1794" max="1794" width="27.125" customWidth="1"/>
    <col min="1795" max="1797" width="14.75" customWidth="1"/>
    <col min="2049" max="2049" width="15" bestFit="1" customWidth="1"/>
    <col min="2050" max="2050" width="27.125" customWidth="1"/>
    <col min="2051" max="2053" width="14.75" customWidth="1"/>
    <col min="2305" max="2305" width="15" bestFit="1" customWidth="1"/>
    <col min="2306" max="2306" width="27.125" customWidth="1"/>
    <col min="2307" max="2309" width="14.75" customWidth="1"/>
    <col min="2561" max="2561" width="15" bestFit="1" customWidth="1"/>
    <col min="2562" max="2562" width="27.125" customWidth="1"/>
    <col min="2563" max="2565" width="14.75" customWidth="1"/>
    <col min="2817" max="2817" width="15" bestFit="1" customWidth="1"/>
    <col min="2818" max="2818" width="27.125" customWidth="1"/>
    <col min="2819" max="2821" width="14.75" customWidth="1"/>
    <col min="3073" max="3073" width="15" bestFit="1" customWidth="1"/>
    <col min="3074" max="3074" width="27.125" customWidth="1"/>
    <col min="3075" max="3077" width="14.75" customWidth="1"/>
    <col min="3329" max="3329" width="15" bestFit="1" customWidth="1"/>
    <col min="3330" max="3330" width="27.125" customWidth="1"/>
    <col min="3331" max="3333" width="14.75" customWidth="1"/>
    <col min="3585" max="3585" width="15" bestFit="1" customWidth="1"/>
    <col min="3586" max="3586" width="27.125" customWidth="1"/>
    <col min="3587" max="3589" width="14.75" customWidth="1"/>
    <col min="3841" max="3841" width="15" bestFit="1" customWidth="1"/>
    <col min="3842" max="3842" width="27.125" customWidth="1"/>
    <col min="3843" max="3845" width="14.75" customWidth="1"/>
    <col min="4097" max="4097" width="15" bestFit="1" customWidth="1"/>
    <col min="4098" max="4098" width="27.125" customWidth="1"/>
    <col min="4099" max="4101" width="14.75" customWidth="1"/>
    <col min="4353" max="4353" width="15" bestFit="1" customWidth="1"/>
    <col min="4354" max="4354" width="27.125" customWidth="1"/>
    <col min="4355" max="4357" width="14.75" customWidth="1"/>
    <col min="4609" max="4609" width="15" bestFit="1" customWidth="1"/>
    <col min="4610" max="4610" width="27.125" customWidth="1"/>
    <col min="4611" max="4613" width="14.75" customWidth="1"/>
    <col min="4865" max="4865" width="15" bestFit="1" customWidth="1"/>
    <col min="4866" max="4866" width="27.125" customWidth="1"/>
    <col min="4867" max="4869" width="14.75" customWidth="1"/>
    <col min="5121" max="5121" width="15" bestFit="1" customWidth="1"/>
    <col min="5122" max="5122" width="27.125" customWidth="1"/>
    <col min="5123" max="5125" width="14.75" customWidth="1"/>
    <col min="5377" max="5377" width="15" bestFit="1" customWidth="1"/>
    <col min="5378" max="5378" width="27.125" customWidth="1"/>
    <col min="5379" max="5381" width="14.75" customWidth="1"/>
    <col min="5633" max="5633" width="15" bestFit="1" customWidth="1"/>
    <col min="5634" max="5634" width="27.125" customWidth="1"/>
    <col min="5635" max="5637" width="14.75" customWidth="1"/>
    <col min="5889" max="5889" width="15" bestFit="1" customWidth="1"/>
    <col min="5890" max="5890" width="27.125" customWidth="1"/>
    <col min="5891" max="5893" width="14.75" customWidth="1"/>
    <col min="6145" max="6145" width="15" bestFit="1" customWidth="1"/>
    <col min="6146" max="6146" width="27.125" customWidth="1"/>
    <col min="6147" max="6149" width="14.75" customWidth="1"/>
    <col min="6401" max="6401" width="15" bestFit="1" customWidth="1"/>
    <col min="6402" max="6402" width="27.125" customWidth="1"/>
    <col min="6403" max="6405" width="14.75" customWidth="1"/>
    <col min="6657" max="6657" width="15" bestFit="1" customWidth="1"/>
    <col min="6658" max="6658" width="27.125" customWidth="1"/>
    <col min="6659" max="6661" width="14.75" customWidth="1"/>
    <col min="6913" max="6913" width="15" bestFit="1" customWidth="1"/>
    <col min="6914" max="6914" width="27.125" customWidth="1"/>
    <col min="6915" max="6917" width="14.75" customWidth="1"/>
    <col min="7169" max="7169" width="15" bestFit="1" customWidth="1"/>
    <col min="7170" max="7170" width="27.125" customWidth="1"/>
    <col min="7171" max="7173" width="14.75" customWidth="1"/>
    <col min="7425" max="7425" width="15" bestFit="1" customWidth="1"/>
    <col min="7426" max="7426" width="27.125" customWidth="1"/>
    <col min="7427" max="7429" width="14.75" customWidth="1"/>
    <col min="7681" max="7681" width="15" bestFit="1" customWidth="1"/>
    <col min="7682" max="7682" width="27.125" customWidth="1"/>
    <col min="7683" max="7685" width="14.75" customWidth="1"/>
    <col min="7937" max="7937" width="15" bestFit="1" customWidth="1"/>
    <col min="7938" max="7938" width="27.125" customWidth="1"/>
    <col min="7939" max="7941" width="14.75" customWidth="1"/>
    <col min="8193" max="8193" width="15" bestFit="1" customWidth="1"/>
    <col min="8194" max="8194" width="27.125" customWidth="1"/>
    <col min="8195" max="8197" width="14.75" customWidth="1"/>
    <col min="8449" max="8449" width="15" bestFit="1" customWidth="1"/>
    <col min="8450" max="8450" width="27.125" customWidth="1"/>
    <col min="8451" max="8453" width="14.75" customWidth="1"/>
    <col min="8705" max="8705" width="15" bestFit="1" customWidth="1"/>
    <col min="8706" max="8706" width="27.125" customWidth="1"/>
    <col min="8707" max="8709" width="14.75" customWidth="1"/>
    <col min="8961" max="8961" width="15" bestFit="1" customWidth="1"/>
    <col min="8962" max="8962" width="27.125" customWidth="1"/>
    <col min="8963" max="8965" width="14.75" customWidth="1"/>
    <col min="9217" max="9217" width="15" bestFit="1" customWidth="1"/>
    <col min="9218" max="9218" width="27.125" customWidth="1"/>
    <col min="9219" max="9221" width="14.75" customWidth="1"/>
    <col min="9473" max="9473" width="15" bestFit="1" customWidth="1"/>
    <col min="9474" max="9474" width="27.125" customWidth="1"/>
    <col min="9475" max="9477" width="14.75" customWidth="1"/>
    <col min="9729" max="9729" width="15" bestFit="1" customWidth="1"/>
    <col min="9730" max="9730" width="27.125" customWidth="1"/>
    <col min="9731" max="9733" width="14.75" customWidth="1"/>
    <col min="9985" max="9985" width="15" bestFit="1" customWidth="1"/>
    <col min="9986" max="9986" width="27.125" customWidth="1"/>
    <col min="9987" max="9989" width="14.75" customWidth="1"/>
    <col min="10241" max="10241" width="15" bestFit="1" customWidth="1"/>
    <col min="10242" max="10242" width="27.125" customWidth="1"/>
    <col min="10243" max="10245" width="14.75" customWidth="1"/>
    <col min="10497" max="10497" width="15" bestFit="1" customWidth="1"/>
    <col min="10498" max="10498" width="27.125" customWidth="1"/>
    <col min="10499" max="10501" width="14.75" customWidth="1"/>
    <col min="10753" max="10753" width="15" bestFit="1" customWidth="1"/>
    <col min="10754" max="10754" width="27.125" customWidth="1"/>
    <col min="10755" max="10757" width="14.75" customWidth="1"/>
    <col min="11009" max="11009" width="15" bestFit="1" customWidth="1"/>
    <col min="11010" max="11010" width="27.125" customWidth="1"/>
    <col min="11011" max="11013" width="14.75" customWidth="1"/>
    <col min="11265" max="11265" width="15" bestFit="1" customWidth="1"/>
    <col min="11266" max="11266" width="27.125" customWidth="1"/>
    <col min="11267" max="11269" width="14.75" customWidth="1"/>
    <col min="11521" max="11521" width="15" bestFit="1" customWidth="1"/>
    <col min="11522" max="11522" width="27.125" customWidth="1"/>
    <col min="11523" max="11525" width="14.75" customWidth="1"/>
    <col min="11777" max="11777" width="15" bestFit="1" customWidth="1"/>
    <col min="11778" max="11778" width="27.125" customWidth="1"/>
    <col min="11779" max="11781" width="14.75" customWidth="1"/>
    <col min="12033" max="12033" width="15" bestFit="1" customWidth="1"/>
    <col min="12034" max="12034" width="27.125" customWidth="1"/>
    <col min="12035" max="12037" width="14.75" customWidth="1"/>
    <col min="12289" max="12289" width="15" bestFit="1" customWidth="1"/>
    <col min="12290" max="12290" width="27.125" customWidth="1"/>
    <col min="12291" max="12293" width="14.75" customWidth="1"/>
    <col min="12545" max="12545" width="15" bestFit="1" customWidth="1"/>
    <col min="12546" max="12546" width="27.125" customWidth="1"/>
    <col min="12547" max="12549" width="14.75" customWidth="1"/>
    <col min="12801" max="12801" width="15" bestFit="1" customWidth="1"/>
    <col min="12802" max="12802" width="27.125" customWidth="1"/>
    <col min="12803" max="12805" width="14.75" customWidth="1"/>
    <col min="13057" max="13057" width="15" bestFit="1" customWidth="1"/>
    <col min="13058" max="13058" width="27.125" customWidth="1"/>
    <col min="13059" max="13061" width="14.75" customWidth="1"/>
    <col min="13313" max="13313" width="15" bestFit="1" customWidth="1"/>
    <col min="13314" max="13314" width="27.125" customWidth="1"/>
    <col min="13315" max="13317" width="14.75" customWidth="1"/>
    <col min="13569" max="13569" width="15" bestFit="1" customWidth="1"/>
    <col min="13570" max="13570" width="27.125" customWidth="1"/>
    <col min="13571" max="13573" width="14.75" customWidth="1"/>
    <col min="13825" max="13825" width="15" bestFit="1" customWidth="1"/>
    <col min="13826" max="13826" width="27.125" customWidth="1"/>
    <col min="13827" max="13829" width="14.75" customWidth="1"/>
    <col min="14081" max="14081" width="15" bestFit="1" customWidth="1"/>
    <col min="14082" max="14082" width="27.125" customWidth="1"/>
    <col min="14083" max="14085" width="14.75" customWidth="1"/>
    <col min="14337" max="14337" width="15" bestFit="1" customWidth="1"/>
    <col min="14338" max="14338" width="27.125" customWidth="1"/>
    <col min="14339" max="14341" width="14.75" customWidth="1"/>
    <col min="14593" max="14593" width="15" bestFit="1" customWidth="1"/>
    <col min="14594" max="14594" width="27.125" customWidth="1"/>
    <col min="14595" max="14597" width="14.75" customWidth="1"/>
    <col min="14849" max="14849" width="15" bestFit="1" customWidth="1"/>
    <col min="14850" max="14850" width="27.125" customWidth="1"/>
    <col min="14851" max="14853" width="14.75" customWidth="1"/>
    <col min="15105" max="15105" width="15" bestFit="1" customWidth="1"/>
    <col min="15106" max="15106" width="27.125" customWidth="1"/>
    <col min="15107" max="15109" width="14.75" customWidth="1"/>
    <col min="15361" max="15361" width="15" bestFit="1" customWidth="1"/>
    <col min="15362" max="15362" width="27.125" customWidth="1"/>
    <col min="15363" max="15365" width="14.75" customWidth="1"/>
    <col min="15617" max="15617" width="15" bestFit="1" customWidth="1"/>
    <col min="15618" max="15618" width="27.125" customWidth="1"/>
    <col min="15619" max="15621" width="14.75" customWidth="1"/>
    <col min="15873" max="15873" width="15" bestFit="1" customWidth="1"/>
    <col min="15874" max="15874" width="27.125" customWidth="1"/>
    <col min="15875" max="15877" width="14.75" customWidth="1"/>
    <col min="16129" max="16129" width="15" bestFit="1" customWidth="1"/>
    <col min="16130" max="16130" width="27.125" customWidth="1"/>
    <col min="16131" max="16133" width="14.75" customWidth="1"/>
  </cols>
  <sheetData>
    <row r="1" spans="1:5" ht="57" customHeight="1">
      <c r="A1" s="273"/>
      <c r="B1" s="273"/>
      <c r="C1" s="273"/>
      <c r="D1" s="273"/>
      <c r="E1" s="273"/>
    </row>
    <row r="2" spans="1:5" ht="30" customHeight="1" thickBot="1">
      <c r="A2" s="257" t="s">
        <v>160</v>
      </c>
      <c r="B2" s="257"/>
      <c r="C2" s="257"/>
      <c r="D2" s="257"/>
      <c r="E2" s="257"/>
    </row>
    <row r="3" spans="1:5" ht="12.75" customHeight="1">
      <c r="A3" s="258" t="s">
        <v>126</v>
      </c>
      <c r="B3" s="274" t="s">
        <v>161</v>
      </c>
      <c r="C3" s="260" t="s">
        <v>128</v>
      </c>
      <c r="D3" s="260" t="s">
        <v>129</v>
      </c>
      <c r="E3" s="262" t="s">
        <v>130</v>
      </c>
    </row>
    <row r="4" spans="1:5" ht="12.75" customHeight="1" thickBot="1">
      <c r="A4" s="259"/>
      <c r="B4" s="275"/>
      <c r="C4" s="261"/>
      <c r="D4" s="261"/>
      <c r="E4" s="263"/>
    </row>
    <row r="5" spans="1:5" ht="17.25" thickBot="1">
      <c r="A5" s="144" t="s">
        <v>162</v>
      </c>
      <c r="B5" s="145" t="s">
        <v>163</v>
      </c>
      <c r="C5" s="146">
        <v>160150</v>
      </c>
      <c r="D5" s="147">
        <f>1158+6000+24000+7000+5000+1158+13600</f>
        <v>57916</v>
      </c>
      <c r="E5" s="147">
        <f>SUM(C5-D5)</f>
        <v>102234</v>
      </c>
    </row>
    <row r="6" spans="1:5" ht="17.25" thickBot="1">
      <c r="A6" s="276" t="s">
        <v>124</v>
      </c>
      <c r="B6" s="277"/>
      <c r="C6" s="148"/>
      <c r="D6" s="149"/>
      <c r="E6" s="150">
        <f>SUM(C5-D5)</f>
        <v>102234</v>
      </c>
    </row>
    <row r="10" spans="1:5" ht="57" customHeight="1">
      <c r="A10" s="273"/>
      <c r="B10" s="273"/>
      <c r="C10" s="273"/>
      <c r="D10" s="273"/>
      <c r="E10" s="273"/>
    </row>
    <row r="11" spans="1:5" ht="30" customHeight="1" thickBot="1">
      <c r="A11" s="278" t="s">
        <v>164</v>
      </c>
      <c r="B11" s="278"/>
      <c r="C11" s="278"/>
      <c r="D11" s="278"/>
      <c r="E11" s="278"/>
    </row>
    <row r="12" spans="1:5" ht="12.75" customHeight="1">
      <c r="A12" s="258" t="s">
        <v>126</v>
      </c>
      <c r="B12" s="274" t="s">
        <v>161</v>
      </c>
      <c r="C12" s="260" t="s">
        <v>128</v>
      </c>
      <c r="D12" s="260" t="s">
        <v>129</v>
      </c>
      <c r="E12" s="262" t="s">
        <v>130</v>
      </c>
    </row>
    <row r="13" spans="1:5" ht="12.75" customHeight="1" thickBot="1">
      <c r="A13" s="259"/>
      <c r="B13" s="275"/>
      <c r="C13" s="261"/>
      <c r="D13" s="261"/>
      <c r="E13" s="263"/>
    </row>
    <row r="14" spans="1:5" ht="17.25" thickBot="1">
      <c r="A14" s="144" t="s">
        <v>165</v>
      </c>
      <c r="B14" s="151" t="s">
        <v>166</v>
      </c>
      <c r="C14" s="146">
        <v>150</v>
      </c>
      <c r="D14" s="152" t="s">
        <v>167</v>
      </c>
      <c r="E14" s="147">
        <v>0</v>
      </c>
    </row>
    <row r="15" spans="1:5" ht="17.25" thickBot="1">
      <c r="A15" s="276" t="s">
        <v>124</v>
      </c>
      <c r="B15" s="277"/>
      <c r="C15" s="148"/>
      <c r="D15" s="149"/>
      <c r="E15" s="150">
        <v>0</v>
      </c>
    </row>
    <row r="19" spans="1:5" ht="57" customHeight="1">
      <c r="A19" s="273"/>
      <c r="B19" s="273"/>
      <c r="C19" s="273"/>
      <c r="D19" s="273"/>
      <c r="E19" s="273"/>
    </row>
    <row r="20" spans="1:5" ht="30" customHeight="1" thickBot="1">
      <c r="A20" s="278" t="s">
        <v>168</v>
      </c>
      <c r="B20" s="278"/>
      <c r="C20" s="278"/>
      <c r="D20" s="278"/>
      <c r="E20" s="278"/>
    </row>
    <row r="21" spans="1:5" ht="12.75" customHeight="1">
      <c r="A21" s="258" t="s">
        <v>126</v>
      </c>
      <c r="B21" s="274" t="s">
        <v>161</v>
      </c>
      <c r="C21" s="260" t="s">
        <v>128</v>
      </c>
      <c r="D21" s="260" t="s">
        <v>129</v>
      </c>
      <c r="E21" s="262" t="s">
        <v>130</v>
      </c>
    </row>
    <row r="22" spans="1:5" ht="12.75" customHeight="1" thickBot="1">
      <c r="A22" s="259"/>
      <c r="B22" s="275"/>
      <c r="C22" s="261"/>
      <c r="D22" s="261"/>
      <c r="E22" s="263"/>
    </row>
    <row r="23" spans="1:5" ht="17.25" thickBot="1">
      <c r="A23" s="144" t="s">
        <v>169</v>
      </c>
      <c r="B23" s="151" t="s">
        <v>170</v>
      </c>
      <c r="C23" s="146">
        <v>455200</v>
      </c>
      <c r="D23" s="147">
        <f>55200+386683</f>
        <v>441883</v>
      </c>
      <c r="E23" s="147">
        <f>SUM(C23-D23)</f>
        <v>13317</v>
      </c>
    </row>
    <row r="24" spans="1:5" ht="17.25" thickBot="1">
      <c r="A24" s="276" t="s">
        <v>124</v>
      </c>
      <c r="B24" s="277"/>
      <c r="C24" s="148"/>
      <c r="D24" s="149"/>
      <c r="E24" s="150">
        <f>SUM(C23-D23)</f>
        <v>13317</v>
      </c>
    </row>
  </sheetData>
  <mergeCells count="24">
    <mergeCell ref="A24:B24"/>
    <mergeCell ref="A15:B15"/>
    <mergeCell ref="A19:E19"/>
    <mergeCell ref="A20:E20"/>
    <mergeCell ref="A21:A22"/>
    <mergeCell ref="B21:B22"/>
    <mergeCell ref="C21:C22"/>
    <mergeCell ref="D21:D22"/>
    <mergeCell ref="E21:E22"/>
    <mergeCell ref="A6:B6"/>
    <mergeCell ref="A10:E10"/>
    <mergeCell ref="A11:E11"/>
    <mergeCell ref="A12:A13"/>
    <mergeCell ref="B12:B13"/>
    <mergeCell ref="C12:C13"/>
    <mergeCell ref="D12:D13"/>
    <mergeCell ref="E12:E13"/>
    <mergeCell ref="A1:E1"/>
    <mergeCell ref="A2:E2"/>
    <mergeCell ref="A3:A4"/>
    <mergeCell ref="B3:B4"/>
    <mergeCell ref="C3:C4"/>
    <mergeCell ref="D3:D4"/>
    <mergeCell ref="E3:E4"/>
  </mergeCells>
  <phoneticPr fontId="1" type="noConversion"/>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dimension ref="A1:L46"/>
  <sheetViews>
    <sheetView topLeftCell="A22" workbookViewId="0">
      <selection activeCell="H29" sqref="H29"/>
    </sheetView>
  </sheetViews>
  <sheetFormatPr defaultRowHeight="16.5"/>
  <cols>
    <col min="1" max="1" width="9.875" style="194" customWidth="1"/>
    <col min="2" max="2" width="29.75" style="195" customWidth="1"/>
    <col min="3" max="3" width="12.25" style="195" customWidth="1"/>
    <col min="4" max="4" width="12.25" style="196" customWidth="1"/>
    <col min="5" max="5" width="12.25" style="195" customWidth="1"/>
    <col min="6" max="6" width="21" style="182" customWidth="1"/>
    <col min="7" max="7" width="10.25" bestFit="1" customWidth="1"/>
    <col min="8" max="10" width="8.625" customWidth="1"/>
    <col min="11" max="11" width="8.875" customWidth="1"/>
    <col min="257" max="257" width="9.875" customWidth="1"/>
    <col min="258" max="258" width="29.75" customWidth="1"/>
    <col min="259" max="261" width="12.25" customWidth="1"/>
    <col min="262" max="262" width="21" customWidth="1"/>
    <col min="263" max="263" width="10.25" bestFit="1" customWidth="1"/>
    <col min="264" max="266" width="8.625" customWidth="1"/>
    <col min="267" max="267" width="8.875" customWidth="1"/>
    <col min="513" max="513" width="9.875" customWidth="1"/>
    <col min="514" max="514" width="29.75" customWidth="1"/>
    <col min="515" max="517" width="12.25" customWidth="1"/>
    <col min="518" max="518" width="21" customWidth="1"/>
    <col min="519" max="519" width="10.25" bestFit="1" customWidth="1"/>
    <col min="520" max="522" width="8.625" customWidth="1"/>
    <col min="523" max="523" width="8.875" customWidth="1"/>
    <col min="769" max="769" width="9.875" customWidth="1"/>
    <col min="770" max="770" width="29.75" customWidth="1"/>
    <col min="771" max="773" width="12.25" customWidth="1"/>
    <col min="774" max="774" width="21" customWidth="1"/>
    <col min="775" max="775" width="10.25" bestFit="1" customWidth="1"/>
    <col min="776" max="778" width="8.625" customWidth="1"/>
    <col min="779" max="779" width="8.875" customWidth="1"/>
    <col min="1025" max="1025" width="9.875" customWidth="1"/>
    <col min="1026" max="1026" width="29.75" customWidth="1"/>
    <col min="1027" max="1029" width="12.25" customWidth="1"/>
    <col min="1030" max="1030" width="21" customWidth="1"/>
    <col min="1031" max="1031" width="10.25" bestFit="1" customWidth="1"/>
    <col min="1032" max="1034" width="8.625" customWidth="1"/>
    <col min="1035" max="1035" width="8.875" customWidth="1"/>
    <col min="1281" max="1281" width="9.875" customWidth="1"/>
    <col min="1282" max="1282" width="29.75" customWidth="1"/>
    <col min="1283" max="1285" width="12.25" customWidth="1"/>
    <col min="1286" max="1286" width="21" customWidth="1"/>
    <col min="1287" max="1287" width="10.25" bestFit="1" customWidth="1"/>
    <col min="1288" max="1290" width="8.625" customWidth="1"/>
    <col min="1291" max="1291" width="8.875" customWidth="1"/>
    <col min="1537" max="1537" width="9.875" customWidth="1"/>
    <col min="1538" max="1538" width="29.75" customWidth="1"/>
    <col min="1539" max="1541" width="12.25" customWidth="1"/>
    <col min="1542" max="1542" width="21" customWidth="1"/>
    <col min="1543" max="1543" width="10.25" bestFit="1" customWidth="1"/>
    <col min="1544" max="1546" width="8.625" customWidth="1"/>
    <col min="1547" max="1547" width="8.875" customWidth="1"/>
    <col min="1793" max="1793" width="9.875" customWidth="1"/>
    <col min="1794" max="1794" width="29.75" customWidth="1"/>
    <col min="1795" max="1797" width="12.25" customWidth="1"/>
    <col min="1798" max="1798" width="21" customWidth="1"/>
    <col min="1799" max="1799" width="10.25" bestFit="1" customWidth="1"/>
    <col min="1800" max="1802" width="8.625" customWidth="1"/>
    <col min="1803" max="1803" width="8.875" customWidth="1"/>
    <col min="2049" max="2049" width="9.875" customWidth="1"/>
    <col min="2050" max="2050" width="29.75" customWidth="1"/>
    <col min="2051" max="2053" width="12.25" customWidth="1"/>
    <col min="2054" max="2054" width="21" customWidth="1"/>
    <col min="2055" max="2055" width="10.25" bestFit="1" customWidth="1"/>
    <col min="2056" max="2058" width="8.625" customWidth="1"/>
    <col min="2059" max="2059" width="8.875" customWidth="1"/>
    <col min="2305" max="2305" width="9.875" customWidth="1"/>
    <col min="2306" max="2306" width="29.75" customWidth="1"/>
    <col min="2307" max="2309" width="12.25" customWidth="1"/>
    <col min="2310" max="2310" width="21" customWidth="1"/>
    <col min="2311" max="2311" width="10.25" bestFit="1" customWidth="1"/>
    <col min="2312" max="2314" width="8.625" customWidth="1"/>
    <col min="2315" max="2315" width="8.875" customWidth="1"/>
    <col min="2561" max="2561" width="9.875" customWidth="1"/>
    <col min="2562" max="2562" width="29.75" customWidth="1"/>
    <col min="2563" max="2565" width="12.25" customWidth="1"/>
    <col min="2566" max="2566" width="21" customWidth="1"/>
    <col min="2567" max="2567" width="10.25" bestFit="1" customWidth="1"/>
    <col min="2568" max="2570" width="8.625" customWidth="1"/>
    <col min="2571" max="2571" width="8.875" customWidth="1"/>
    <col min="2817" max="2817" width="9.875" customWidth="1"/>
    <col min="2818" max="2818" width="29.75" customWidth="1"/>
    <col min="2819" max="2821" width="12.25" customWidth="1"/>
    <col min="2822" max="2822" width="21" customWidth="1"/>
    <col min="2823" max="2823" width="10.25" bestFit="1" customWidth="1"/>
    <col min="2824" max="2826" width="8.625" customWidth="1"/>
    <col min="2827" max="2827" width="8.875" customWidth="1"/>
    <col min="3073" max="3073" width="9.875" customWidth="1"/>
    <col min="3074" max="3074" width="29.75" customWidth="1"/>
    <col min="3075" max="3077" width="12.25" customWidth="1"/>
    <col min="3078" max="3078" width="21" customWidth="1"/>
    <col min="3079" max="3079" width="10.25" bestFit="1" customWidth="1"/>
    <col min="3080" max="3082" width="8.625" customWidth="1"/>
    <col min="3083" max="3083" width="8.875" customWidth="1"/>
    <col min="3329" max="3329" width="9.875" customWidth="1"/>
    <col min="3330" max="3330" width="29.75" customWidth="1"/>
    <col min="3331" max="3333" width="12.25" customWidth="1"/>
    <col min="3334" max="3334" width="21" customWidth="1"/>
    <col min="3335" max="3335" width="10.25" bestFit="1" customWidth="1"/>
    <col min="3336" max="3338" width="8.625" customWidth="1"/>
    <col min="3339" max="3339" width="8.875" customWidth="1"/>
    <col min="3585" max="3585" width="9.875" customWidth="1"/>
    <col min="3586" max="3586" width="29.75" customWidth="1"/>
    <col min="3587" max="3589" width="12.25" customWidth="1"/>
    <col min="3590" max="3590" width="21" customWidth="1"/>
    <col min="3591" max="3591" width="10.25" bestFit="1" customWidth="1"/>
    <col min="3592" max="3594" width="8.625" customWidth="1"/>
    <col min="3595" max="3595" width="8.875" customWidth="1"/>
    <col min="3841" max="3841" width="9.875" customWidth="1"/>
    <col min="3842" max="3842" width="29.75" customWidth="1"/>
    <col min="3843" max="3845" width="12.25" customWidth="1"/>
    <col min="3846" max="3846" width="21" customWidth="1"/>
    <col min="3847" max="3847" width="10.25" bestFit="1" customWidth="1"/>
    <col min="3848" max="3850" width="8.625" customWidth="1"/>
    <col min="3851" max="3851" width="8.875" customWidth="1"/>
    <col min="4097" max="4097" width="9.875" customWidth="1"/>
    <col min="4098" max="4098" width="29.75" customWidth="1"/>
    <col min="4099" max="4101" width="12.25" customWidth="1"/>
    <col min="4102" max="4102" width="21" customWidth="1"/>
    <col min="4103" max="4103" width="10.25" bestFit="1" customWidth="1"/>
    <col min="4104" max="4106" width="8.625" customWidth="1"/>
    <col min="4107" max="4107" width="8.875" customWidth="1"/>
    <col min="4353" max="4353" width="9.875" customWidth="1"/>
    <col min="4354" max="4354" width="29.75" customWidth="1"/>
    <col min="4355" max="4357" width="12.25" customWidth="1"/>
    <col min="4358" max="4358" width="21" customWidth="1"/>
    <col min="4359" max="4359" width="10.25" bestFit="1" customWidth="1"/>
    <col min="4360" max="4362" width="8.625" customWidth="1"/>
    <col min="4363" max="4363" width="8.875" customWidth="1"/>
    <col min="4609" max="4609" width="9.875" customWidth="1"/>
    <col min="4610" max="4610" width="29.75" customWidth="1"/>
    <col min="4611" max="4613" width="12.25" customWidth="1"/>
    <col min="4614" max="4614" width="21" customWidth="1"/>
    <col min="4615" max="4615" width="10.25" bestFit="1" customWidth="1"/>
    <col min="4616" max="4618" width="8.625" customWidth="1"/>
    <col min="4619" max="4619" width="8.875" customWidth="1"/>
    <col min="4865" max="4865" width="9.875" customWidth="1"/>
    <col min="4866" max="4866" width="29.75" customWidth="1"/>
    <col min="4867" max="4869" width="12.25" customWidth="1"/>
    <col min="4870" max="4870" width="21" customWidth="1"/>
    <col min="4871" max="4871" width="10.25" bestFit="1" customWidth="1"/>
    <col min="4872" max="4874" width="8.625" customWidth="1"/>
    <col min="4875" max="4875" width="8.875" customWidth="1"/>
    <col min="5121" max="5121" width="9.875" customWidth="1"/>
    <col min="5122" max="5122" width="29.75" customWidth="1"/>
    <col min="5123" max="5125" width="12.25" customWidth="1"/>
    <col min="5126" max="5126" width="21" customWidth="1"/>
    <col min="5127" max="5127" width="10.25" bestFit="1" customWidth="1"/>
    <col min="5128" max="5130" width="8.625" customWidth="1"/>
    <col min="5131" max="5131" width="8.875" customWidth="1"/>
    <col min="5377" max="5377" width="9.875" customWidth="1"/>
    <col min="5378" max="5378" width="29.75" customWidth="1"/>
    <col min="5379" max="5381" width="12.25" customWidth="1"/>
    <col min="5382" max="5382" width="21" customWidth="1"/>
    <col min="5383" max="5383" width="10.25" bestFit="1" customWidth="1"/>
    <col min="5384" max="5386" width="8.625" customWidth="1"/>
    <col min="5387" max="5387" width="8.875" customWidth="1"/>
    <col min="5633" max="5633" width="9.875" customWidth="1"/>
    <col min="5634" max="5634" width="29.75" customWidth="1"/>
    <col min="5635" max="5637" width="12.25" customWidth="1"/>
    <col min="5638" max="5638" width="21" customWidth="1"/>
    <col min="5639" max="5639" width="10.25" bestFit="1" customWidth="1"/>
    <col min="5640" max="5642" width="8.625" customWidth="1"/>
    <col min="5643" max="5643" width="8.875" customWidth="1"/>
    <col min="5889" max="5889" width="9.875" customWidth="1"/>
    <col min="5890" max="5890" width="29.75" customWidth="1"/>
    <col min="5891" max="5893" width="12.25" customWidth="1"/>
    <col min="5894" max="5894" width="21" customWidth="1"/>
    <col min="5895" max="5895" width="10.25" bestFit="1" customWidth="1"/>
    <col min="5896" max="5898" width="8.625" customWidth="1"/>
    <col min="5899" max="5899" width="8.875" customWidth="1"/>
    <col min="6145" max="6145" width="9.875" customWidth="1"/>
    <col min="6146" max="6146" width="29.75" customWidth="1"/>
    <col min="6147" max="6149" width="12.25" customWidth="1"/>
    <col min="6150" max="6150" width="21" customWidth="1"/>
    <col min="6151" max="6151" width="10.25" bestFit="1" customWidth="1"/>
    <col min="6152" max="6154" width="8.625" customWidth="1"/>
    <col min="6155" max="6155" width="8.875" customWidth="1"/>
    <col min="6401" max="6401" width="9.875" customWidth="1"/>
    <col min="6402" max="6402" width="29.75" customWidth="1"/>
    <col min="6403" max="6405" width="12.25" customWidth="1"/>
    <col min="6406" max="6406" width="21" customWidth="1"/>
    <col min="6407" max="6407" width="10.25" bestFit="1" customWidth="1"/>
    <col min="6408" max="6410" width="8.625" customWidth="1"/>
    <col min="6411" max="6411" width="8.875" customWidth="1"/>
    <col min="6657" max="6657" width="9.875" customWidth="1"/>
    <col min="6658" max="6658" width="29.75" customWidth="1"/>
    <col min="6659" max="6661" width="12.25" customWidth="1"/>
    <col min="6662" max="6662" width="21" customWidth="1"/>
    <col min="6663" max="6663" width="10.25" bestFit="1" customWidth="1"/>
    <col min="6664" max="6666" width="8.625" customWidth="1"/>
    <col min="6667" max="6667" width="8.875" customWidth="1"/>
    <col min="6913" max="6913" width="9.875" customWidth="1"/>
    <col min="6914" max="6914" width="29.75" customWidth="1"/>
    <col min="6915" max="6917" width="12.25" customWidth="1"/>
    <col min="6918" max="6918" width="21" customWidth="1"/>
    <col min="6919" max="6919" width="10.25" bestFit="1" customWidth="1"/>
    <col min="6920" max="6922" width="8.625" customWidth="1"/>
    <col min="6923" max="6923" width="8.875" customWidth="1"/>
    <col min="7169" max="7169" width="9.875" customWidth="1"/>
    <col min="7170" max="7170" width="29.75" customWidth="1"/>
    <col min="7171" max="7173" width="12.25" customWidth="1"/>
    <col min="7174" max="7174" width="21" customWidth="1"/>
    <col min="7175" max="7175" width="10.25" bestFit="1" customWidth="1"/>
    <col min="7176" max="7178" width="8.625" customWidth="1"/>
    <col min="7179" max="7179" width="8.875" customWidth="1"/>
    <col min="7425" max="7425" width="9.875" customWidth="1"/>
    <col min="7426" max="7426" width="29.75" customWidth="1"/>
    <col min="7427" max="7429" width="12.25" customWidth="1"/>
    <col min="7430" max="7430" width="21" customWidth="1"/>
    <col min="7431" max="7431" width="10.25" bestFit="1" customWidth="1"/>
    <col min="7432" max="7434" width="8.625" customWidth="1"/>
    <col min="7435" max="7435" width="8.875" customWidth="1"/>
    <col min="7681" max="7681" width="9.875" customWidth="1"/>
    <col min="7682" max="7682" width="29.75" customWidth="1"/>
    <col min="7683" max="7685" width="12.25" customWidth="1"/>
    <col min="7686" max="7686" width="21" customWidth="1"/>
    <col min="7687" max="7687" width="10.25" bestFit="1" customWidth="1"/>
    <col min="7688" max="7690" width="8.625" customWidth="1"/>
    <col min="7691" max="7691" width="8.875" customWidth="1"/>
    <col min="7937" max="7937" width="9.875" customWidth="1"/>
    <col min="7938" max="7938" width="29.75" customWidth="1"/>
    <col min="7939" max="7941" width="12.25" customWidth="1"/>
    <col min="7942" max="7942" width="21" customWidth="1"/>
    <col min="7943" max="7943" width="10.25" bestFit="1" customWidth="1"/>
    <col min="7944" max="7946" width="8.625" customWidth="1"/>
    <col min="7947" max="7947" width="8.875" customWidth="1"/>
    <col min="8193" max="8193" width="9.875" customWidth="1"/>
    <col min="8194" max="8194" width="29.75" customWidth="1"/>
    <col min="8195" max="8197" width="12.25" customWidth="1"/>
    <col min="8198" max="8198" width="21" customWidth="1"/>
    <col min="8199" max="8199" width="10.25" bestFit="1" customWidth="1"/>
    <col min="8200" max="8202" width="8.625" customWidth="1"/>
    <col min="8203" max="8203" width="8.875" customWidth="1"/>
    <col min="8449" max="8449" width="9.875" customWidth="1"/>
    <col min="8450" max="8450" width="29.75" customWidth="1"/>
    <col min="8451" max="8453" width="12.25" customWidth="1"/>
    <col min="8454" max="8454" width="21" customWidth="1"/>
    <col min="8455" max="8455" width="10.25" bestFit="1" customWidth="1"/>
    <col min="8456" max="8458" width="8.625" customWidth="1"/>
    <col min="8459" max="8459" width="8.875" customWidth="1"/>
    <col min="8705" max="8705" width="9.875" customWidth="1"/>
    <col min="8706" max="8706" width="29.75" customWidth="1"/>
    <col min="8707" max="8709" width="12.25" customWidth="1"/>
    <col min="8710" max="8710" width="21" customWidth="1"/>
    <col min="8711" max="8711" width="10.25" bestFit="1" customWidth="1"/>
    <col min="8712" max="8714" width="8.625" customWidth="1"/>
    <col min="8715" max="8715" width="8.875" customWidth="1"/>
    <col min="8961" max="8961" width="9.875" customWidth="1"/>
    <col min="8962" max="8962" width="29.75" customWidth="1"/>
    <col min="8963" max="8965" width="12.25" customWidth="1"/>
    <col min="8966" max="8966" width="21" customWidth="1"/>
    <col min="8967" max="8967" width="10.25" bestFit="1" customWidth="1"/>
    <col min="8968" max="8970" width="8.625" customWidth="1"/>
    <col min="8971" max="8971" width="8.875" customWidth="1"/>
    <col min="9217" max="9217" width="9.875" customWidth="1"/>
    <col min="9218" max="9218" width="29.75" customWidth="1"/>
    <col min="9219" max="9221" width="12.25" customWidth="1"/>
    <col min="9222" max="9222" width="21" customWidth="1"/>
    <col min="9223" max="9223" width="10.25" bestFit="1" customWidth="1"/>
    <col min="9224" max="9226" width="8.625" customWidth="1"/>
    <col min="9227" max="9227" width="8.875" customWidth="1"/>
    <col min="9473" max="9473" width="9.875" customWidth="1"/>
    <col min="9474" max="9474" width="29.75" customWidth="1"/>
    <col min="9475" max="9477" width="12.25" customWidth="1"/>
    <col min="9478" max="9478" width="21" customWidth="1"/>
    <col min="9479" max="9479" width="10.25" bestFit="1" customWidth="1"/>
    <col min="9480" max="9482" width="8.625" customWidth="1"/>
    <col min="9483" max="9483" width="8.875" customWidth="1"/>
    <col min="9729" max="9729" width="9.875" customWidth="1"/>
    <col min="9730" max="9730" width="29.75" customWidth="1"/>
    <col min="9731" max="9733" width="12.25" customWidth="1"/>
    <col min="9734" max="9734" width="21" customWidth="1"/>
    <col min="9735" max="9735" width="10.25" bestFit="1" customWidth="1"/>
    <col min="9736" max="9738" width="8.625" customWidth="1"/>
    <col min="9739" max="9739" width="8.875" customWidth="1"/>
    <col min="9985" max="9985" width="9.875" customWidth="1"/>
    <col min="9986" max="9986" width="29.75" customWidth="1"/>
    <col min="9987" max="9989" width="12.25" customWidth="1"/>
    <col min="9990" max="9990" width="21" customWidth="1"/>
    <col min="9991" max="9991" width="10.25" bestFit="1" customWidth="1"/>
    <col min="9992" max="9994" width="8.625" customWidth="1"/>
    <col min="9995" max="9995" width="8.875" customWidth="1"/>
    <col min="10241" max="10241" width="9.875" customWidth="1"/>
    <col min="10242" max="10242" width="29.75" customWidth="1"/>
    <col min="10243" max="10245" width="12.25" customWidth="1"/>
    <col min="10246" max="10246" width="21" customWidth="1"/>
    <col min="10247" max="10247" width="10.25" bestFit="1" customWidth="1"/>
    <col min="10248" max="10250" width="8.625" customWidth="1"/>
    <col min="10251" max="10251" width="8.875" customWidth="1"/>
    <col min="10497" max="10497" width="9.875" customWidth="1"/>
    <col min="10498" max="10498" width="29.75" customWidth="1"/>
    <col min="10499" max="10501" width="12.25" customWidth="1"/>
    <col min="10502" max="10502" width="21" customWidth="1"/>
    <col min="10503" max="10503" width="10.25" bestFit="1" customWidth="1"/>
    <col min="10504" max="10506" width="8.625" customWidth="1"/>
    <col min="10507" max="10507" width="8.875" customWidth="1"/>
    <col min="10753" max="10753" width="9.875" customWidth="1"/>
    <col min="10754" max="10754" width="29.75" customWidth="1"/>
    <col min="10755" max="10757" width="12.25" customWidth="1"/>
    <col min="10758" max="10758" width="21" customWidth="1"/>
    <col min="10759" max="10759" width="10.25" bestFit="1" customWidth="1"/>
    <col min="10760" max="10762" width="8.625" customWidth="1"/>
    <col min="10763" max="10763" width="8.875" customWidth="1"/>
    <col min="11009" max="11009" width="9.875" customWidth="1"/>
    <col min="11010" max="11010" width="29.75" customWidth="1"/>
    <col min="11011" max="11013" width="12.25" customWidth="1"/>
    <col min="11014" max="11014" width="21" customWidth="1"/>
    <col min="11015" max="11015" width="10.25" bestFit="1" customWidth="1"/>
    <col min="11016" max="11018" width="8.625" customWidth="1"/>
    <col min="11019" max="11019" width="8.875" customWidth="1"/>
    <col min="11265" max="11265" width="9.875" customWidth="1"/>
    <col min="11266" max="11266" width="29.75" customWidth="1"/>
    <col min="11267" max="11269" width="12.25" customWidth="1"/>
    <col min="11270" max="11270" width="21" customWidth="1"/>
    <col min="11271" max="11271" width="10.25" bestFit="1" customWidth="1"/>
    <col min="11272" max="11274" width="8.625" customWidth="1"/>
    <col min="11275" max="11275" width="8.875" customWidth="1"/>
    <col min="11521" max="11521" width="9.875" customWidth="1"/>
    <col min="11522" max="11522" width="29.75" customWidth="1"/>
    <col min="11523" max="11525" width="12.25" customWidth="1"/>
    <col min="11526" max="11526" width="21" customWidth="1"/>
    <col min="11527" max="11527" width="10.25" bestFit="1" customWidth="1"/>
    <col min="11528" max="11530" width="8.625" customWidth="1"/>
    <col min="11531" max="11531" width="8.875" customWidth="1"/>
    <col min="11777" max="11777" width="9.875" customWidth="1"/>
    <col min="11778" max="11778" width="29.75" customWidth="1"/>
    <col min="11779" max="11781" width="12.25" customWidth="1"/>
    <col min="11782" max="11782" width="21" customWidth="1"/>
    <col min="11783" max="11783" width="10.25" bestFit="1" customWidth="1"/>
    <col min="11784" max="11786" width="8.625" customWidth="1"/>
    <col min="11787" max="11787" width="8.875" customWidth="1"/>
    <col min="12033" max="12033" width="9.875" customWidth="1"/>
    <col min="12034" max="12034" width="29.75" customWidth="1"/>
    <col min="12035" max="12037" width="12.25" customWidth="1"/>
    <col min="12038" max="12038" width="21" customWidth="1"/>
    <col min="12039" max="12039" width="10.25" bestFit="1" customWidth="1"/>
    <col min="12040" max="12042" width="8.625" customWidth="1"/>
    <col min="12043" max="12043" width="8.875" customWidth="1"/>
    <col min="12289" max="12289" width="9.875" customWidth="1"/>
    <col min="12290" max="12290" width="29.75" customWidth="1"/>
    <col min="12291" max="12293" width="12.25" customWidth="1"/>
    <col min="12294" max="12294" width="21" customWidth="1"/>
    <col min="12295" max="12295" width="10.25" bestFit="1" customWidth="1"/>
    <col min="12296" max="12298" width="8.625" customWidth="1"/>
    <col min="12299" max="12299" width="8.875" customWidth="1"/>
    <col min="12545" max="12545" width="9.875" customWidth="1"/>
    <col min="12546" max="12546" width="29.75" customWidth="1"/>
    <col min="12547" max="12549" width="12.25" customWidth="1"/>
    <col min="12550" max="12550" width="21" customWidth="1"/>
    <col min="12551" max="12551" width="10.25" bestFit="1" customWidth="1"/>
    <col min="12552" max="12554" width="8.625" customWidth="1"/>
    <col min="12555" max="12555" width="8.875" customWidth="1"/>
    <col min="12801" max="12801" width="9.875" customWidth="1"/>
    <col min="12802" max="12802" width="29.75" customWidth="1"/>
    <col min="12803" max="12805" width="12.25" customWidth="1"/>
    <col min="12806" max="12806" width="21" customWidth="1"/>
    <col min="12807" max="12807" width="10.25" bestFit="1" customWidth="1"/>
    <col min="12808" max="12810" width="8.625" customWidth="1"/>
    <col min="12811" max="12811" width="8.875" customWidth="1"/>
    <col min="13057" max="13057" width="9.875" customWidth="1"/>
    <col min="13058" max="13058" width="29.75" customWidth="1"/>
    <col min="13059" max="13061" width="12.25" customWidth="1"/>
    <col min="13062" max="13062" width="21" customWidth="1"/>
    <col min="13063" max="13063" width="10.25" bestFit="1" customWidth="1"/>
    <col min="13064" max="13066" width="8.625" customWidth="1"/>
    <col min="13067" max="13067" width="8.875" customWidth="1"/>
    <col min="13313" max="13313" width="9.875" customWidth="1"/>
    <col min="13314" max="13314" width="29.75" customWidth="1"/>
    <col min="13315" max="13317" width="12.25" customWidth="1"/>
    <col min="13318" max="13318" width="21" customWidth="1"/>
    <col min="13319" max="13319" width="10.25" bestFit="1" customWidth="1"/>
    <col min="13320" max="13322" width="8.625" customWidth="1"/>
    <col min="13323" max="13323" width="8.875" customWidth="1"/>
    <col min="13569" max="13569" width="9.875" customWidth="1"/>
    <col min="13570" max="13570" width="29.75" customWidth="1"/>
    <col min="13571" max="13573" width="12.25" customWidth="1"/>
    <col min="13574" max="13574" width="21" customWidth="1"/>
    <col min="13575" max="13575" width="10.25" bestFit="1" customWidth="1"/>
    <col min="13576" max="13578" width="8.625" customWidth="1"/>
    <col min="13579" max="13579" width="8.875" customWidth="1"/>
    <col min="13825" max="13825" width="9.875" customWidth="1"/>
    <col min="13826" max="13826" width="29.75" customWidth="1"/>
    <col min="13827" max="13829" width="12.25" customWidth="1"/>
    <col min="13830" max="13830" width="21" customWidth="1"/>
    <col min="13831" max="13831" width="10.25" bestFit="1" customWidth="1"/>
    <col min="13832" max="13834" width="8.625" customWidth="1"/>
    <col min="13835" max="13835" width="8.875" customWidth="1"/>
    <col min="14081" max="14081" width="9.875" customWidth="1"/>
    <col min="14082" max="14082" width="29.75" customWidth="1"/>
    <col min="14083" max="14085" width="12.25" customWidth="1"/>
    <col min="14086" max="14086" width="21" customWidth="1"/>
    <col min="14087" max="14087" width="10.25" bestFit="1" customWidth="1"/>
    <col min="14088" max="14090" width="8.625" customWidth="1"/>
    <col min="14091" max="14091" width="8.875" customWidth="1"/>
    <col min="14337" max="14337" width="9.875" customWidth="1"/>
    <col min="14338" max="14338" width="29.75" customWidth="1"/>
    <col min="14339" max="14341" width="12.25" customWidth="1"/>
    <col min="14342" max="14342" width="21" customWidth="1"/>
    <col min="14343" max="14343" width="10.25" bestFit="1" customWidth="1"/>
    <col min="14344" max="14346" width="8.625" customWidth="1"/>
    <col min="14347" max="14347" width="8.875" customWidth="1"/>
    <col min="14593" max="14593" width="9.875" customWidth="1"/>
    <col min="14594" max="14594" width="29.75" customWidth="1"/>
    <col min="14595" max="14597" width="12.25" customWidth="1"/>
    <col min="14598" max="14598" width="21" customWidth="1"/>
    <col min="14599" max="14599" width="10.25" bestFit="1" customWidth="1"/>
    <col min="14600" max="14602" width="8.625" customWidth="1"/>
    <col min="14603" max="14603" width="8.875" customWidth="1"/>
    <col min="14849" max="14849" width="9.875" customWidth="1"/>
    <col min="14850" max="14850" width="29.75" customWidth="1"/>
    <col min="14851" max="14853" width="12.25" customWidth="1"/>
    <col min="14854" max="14854" width="21" customWidth="1"/>
    <col min="14855" max="14855" width="10.25" bestFit="1" customWidth="1"/>
    <col min="14856" max="14858" width="8.625" customWidth="1"/>
    <col min="14859" max="14859" width="8.875" customWidth="1"/>
    <col min="15105" max="15105" width="9.875" customWidth="1"/>
    <col min="15106" max="15106" width="29.75" customWidth="1"/>
    <col min="15107" max="15109" width="12.25" customWidth="1"/>
    <col min="15110" max="15110" width="21" customWidth="1"/>
    <col min="15111" max="15111" width="10.25" bestFit="1" customWidth="1"/>
    <col min="15112" max="15114" width="8.625" customWidth="1"/>
    <col min="15115" max="15115" width="8.875" customWidth="1"/>
    <col min="15361" max="15361" width="9.875" customWidth="1"/>
    <col min="15362" max="15362" width="29.75" customWidth="1"/>
    <col min="15363" max="15365" width="12.25" customWidth="1"/>
    <col min="15366" max="15366" width="21" customWidth="1"/>
    <col min="15367" max="15367" width="10.25" bestFit="1" customWidth="1"/>
    <col min="15368" max="15370" width="8.625" customWidth="1"/>
    <col min="15371" max="15371" width="8.875" customWidth="1"/>
    <col min="15617" max="15617" width="9.875" customWidth="1"/>
    <col min="15618" max="15618" width="29.75" customWidth="1"/>
    <col min="15619" max="15621" width="12.25" customWidth="1"/>
    <col min="15622" max="15622" width="21" customWidth="1"/>
    <col min="15623" max="15623" width="10.25" bestFit="1" customWidth="1"/>
    <col min="15624" max="15626" width="8.625" customWidth="1"/>
    <col min="15627" max="15627" width="8.875" customWidth="1"/>
    <col min="15873" max="15873" width="9.875" customWidth="1"/>
    <col min="15874" max="15874" width="29.75" customWidth="1"/>
    <col min="15875" max="15877" width="12.25" customWidth="1"/>
    <col min="15878" max="15878" width="21" customWidth="1"/>
    <col min="15879" max="15879" width="10.25" bestFit="1" customWidth="1"/>
    <col min="15880" max="15882" width="8.625" customWidth="1"/>
    <col min="15883" max="15883" width="8.875" customWidth="1"/>
    <col min="16129" max="16129" width="9.875" customWidth="1"/>
    <col min="16130" max="16130" width="29.75" customWidth="1"/>
    <col min="16131" max="16133" width="12.25" customWidth="1"/>
    <col min="16134" max="16134" width="21" customWidth="1"/>
    <col min="16135" max="16135" width="10.25" bestFit="1" customWidth="1"/>
    <col min="16136" max="16138" width="8.625" customWidth="1"/>
    <col min="16139" max="16139" width="8.875" customWidth="1"/>
  </cols>
  <sheetData>
    <row r="1" spans="1:12" ht="74.25" customHeight="1">
      <c r="A1" s="153"/>
      <c r="B1" s="153"/>
      <c r="C1" s="153"/>
      <c r="D1" s="153"/>
      <c r="E1" s="153"/>
      <c r="F1" s="153"/>
    </row>
    <row r="2" spans="1:12" ht="33" customHeight="1" thickBot="1">
      <c r="A2" s="279" t="s">
        <v>171</v>
      </c>
      <c r="B2" s="279"/>
      <c r="C2" s="279"/>
      <c r="D2" s="279"/>
      <c r="E2" s="279"/>
      <c r="F2" s="279"/>
    </row>
    <row r="3" spans="1:12" ht="22.15" customHeight="1" thickBot="1">
      <c r="A3" s="154" t="s">
        <v>172</v>
      </c>
      <c r="B3" s="155" t="s">
        <v>173</v>
      </c>
      <c r="C3" s="156" t="s">
        <v>174</v>
      </c>
      <c r="D3" s="157" t="s">
        <v>45</v>
      </c>
      <c r="E3" s="156" t="s">
        <v>175</v>
      </c>
      <c r="F3" s="158" t="s">
        <v>176</v>
      </c>
    </row>
    <row r="4" spans="1:12" ht="23.25" customHeight="1" thickBot="1">
      <c r="A4" s="280" t="s">
        <v>177</v>
      </c>
      <c r="B4" s="281"/>
      <c r="C4" s="148">
        <f>SUM(C5:C41)</f>
        <v>3301029</v>
      </c>
      <c r="D4" s="159">
        <f>SUM(D5:D41)</f>
        <v>1531565</v>
      </c>
      <c r="E4" s="148">
        <f>SUM(E5:E41)</f>
        <v>1769464</v>
      </c>
      <c r="F4" s="160"/>
      <c r="H4" s="38"/>
    </row>
    <row r="5" spans="1:12" ht="25.15" customHeight="1">
      <c r="A5" s="161" t="s">
        <v>178</v>
      </c>
      <c r="B5" s="162" t="s">
        <v>179</v>
      </c>
      <c r="C5" s="163">
        <v>318407</v>
      </c>
      <c r="D5" s="164">
        <v>318407</v>
      </c>
      <c r="E5" s="163">
        <f t="shared" ref="E5:E17" si="0">SUM(C5-D5)</f>
        <v>0</v>
      </c>
      <c r="F5" s="165" t="s">
        <v>180</v>
      </c>
      <c r="I5" s="282"/>
      <c r="J5" s="282"/>
      <c r="K5" s="282"/>
      <c r="L5" s="282"/>
    </row>
    <row r="6" spans="1:12" ht="18" customHeight="1">
      <c r="A6" s="283" t="s">
        <v>181</v>
      </c>
      <c r="B6" s="151" t="s">
        <v>182</v>
      </c>
      <c r="C6" s="166">
        <v>1000</v>
      </c>
      <c r="D6" s="167">
        <v>1000</v>
      </c>
      <c r="E6" s="170">
        <f t="shared" si="0"/>
        <v>0</v>
      </c>
      <c r="F6" s="169"/>
      <c r="G6" s="38"/>
    </row>
    <row r="7" spans="1:12" ht="18" customHeight="1">
      <c r="A7" s="284"/>
      <c r="B7" s="13" t="s">
        <v>384</v>
      </c>
      <c r="C7" s="166">
        <v>10000</v>
      </c>
      <c r="D7" s="167">
        <v>0</v>
      </c>
      <c r="E7" s="168">
        <f t="shared" si="0"/>
        <v>10000</v>
      </c>
      <c r="F7" s="169"/>
      <c r="G7" s="38"/>
    </row>
    <row r="8" spans="1:12" ht="18" customHeight="1">
      <c r="A8" s="284"/>
      <c r="B8" s="249" t="s">
        <v>32</v>
      </c>
      <c r="C8" s="166">
        <v>20000</v>
      </c>
      <c r="D8" s="167">
        <f>400+2590</f>
        <v>2990</v>
      </c>
      <c r="E8" s="168">
        <f t="shared" si="0"/>
        <v>17010</v>
      </c>
      <c r="F8" s="169"/>
      <c r="G8" s="38"/>
    </row>
    <row r="9" spans="1:12" ht="49.5" customHeight="1">
      <c r="A9" s="284"/>
      <c r="B9" s="249" t="s">
        <v>183</v>
      </c>
      <c r="C9" s="166">
        <v>15000</v>
      </c>
      <c r="D9" s="167">
        <v>15000</v>
      </c>
      <c r="E9" s="170">
        <f t="shared" si="0"/>
        <v>0</v>
      </c>
      <c r="F9" s="169" t="s">
        <v>184</v>
      </c>
      <c r="G9" s="38"/>
    </row>
    <row r="10" spans="1:12" ht="30" customHeight="1">
      <c r="A10" s="284"/>
      <c r="B10" s="249" t="s">
        <v>33</v>
      </c>
      <c r="C10" s="166">
        <v>10000</v>
      </c>
      <c r="D10" s="167">
        <f>10000</f>
        <v>10000</v>
      </c>
      <c r="E10" s="170">
        <f t="shared" si="0"/>
        <v>0</v>
      </c>
      <c r="F10" s="169"/>
      <c r="G10" s="38"/>
    </row>
    <row r="11" spans="1:12" ht="18" customHeight="1">
      <c r="A11" s="284"/>
      <c r="B11" s="250" t="s">
        <v>385</v>
      </c>
      <c r="C11" s="166">
        <v>10000</v>
      </c>
      <c r="D11" s="167">
        <v>0</v>
      </c>
      <c r="E11" s="168">
        <f t="shared" si="0"/>
        <v>10000</v>
      </c>
      <c r="F11" s="169"/>
      <c r="G11" s="38"/>
    </row>
    <row r="12" spans="1:12" ht="18" customHeight="1">
      <c r="A12" s="284"/>
      <c r="B12" s="171" t="s">
        <v>185</v>
      </c>
      <c r="C12" s="166">
        <v>13630</v>
      </c>
      <c r="D12" s="167">
        <v>13630</v>
      </c>
      <c r="E12" s="170">
        <f t="shared" si="0"/>
        <v>0</v>
      </c>
      <c r="F12" s="169"/>
      <c r="G12" s="38"/>
    </row>
    <row r="13" spans="1:12" ht="27.75" customHeight="1">
      <c r="A13" s="284"/>
      <c r="B13" s="13" t="s">
        <v>186</v>
      </c>
      <c r="C13" s="166">
        <f>SUM([1]歲末聯誼餐會!C40)</f>
        <v>357900</v>
      </c>
      <c r="D13" s="172">
        <f>18900+7500+30000+7000+182015+35000+21670+55815</f>
        <v>357900</v>
      </c>
      <c r="E13" s="173">
        <f>SUM(C13-D13)</f>
        <v>0</v>
      </c>
      <c r="F13" s="169" t="s">
        <v>187</v>
      </c>
      <c r="G13" s="38"/>
    </row>
    <row r="14" spans="1:12" ht="27.75" customHeight="1">
      <c r="A14" s="284"/>
      <c r="B14" s="174" t="s">
        <v>188</v>
      </c>
      <c r="C14" s="175">
        <f>SUM([1]期末感恩餐會!C8)</f>
        <v>184500</v>
      </c>
      <c r="D14" s="172">
        <v>0</v>
      </c>
      <c r="E14" s="176">
        <f t="shared" si="0"/>
        <v>184500</v>
      </c>
      <c r="F14" s="169" t="s">
        <v>189</v>
      </c>
      <c r="G14" s="38"/>
    </row>
    <row r="15" spans="1:12" ht="29.25" customHeight="1">
      <c r="A15" s="284"/>
      <c r="B15" s="250" t="s">
        <v>34</v>
      </c>
      <c r="C15" s="177">
        <v>204000</v>
      </c>
      <c r="D15" s="178">
        <v>204000</v>
      </c>
      <c r="E15" s="173">
        <f t="shared" si="0"/>
        <v>0</v>
      </c>
      <c r="F15" s="179"/>
      <c r="G15" s="38"/>
    </row>
    <row r="16" spans="1:12" ht="15" customHeight="1">
      <c r="A16" s="284"/>
      <c r="B16" s="13" t="s">
        <v>190</v>
      </c>
      <c r="C16" s="166">
        <v>15950</v>
      </c>
      <c r="D16" s="172">
        <v>15950</v>
      </c>
      <c r="E16" s="173">
        <f t="shared" si="0"/>
        <v>0</v>
      </c>
      <c r="F16" s="169"/>
      <c r="G16" s="38"/>
    </row>
    <row r="17" spans="1:12" ht="18" customHeight="1">
      <c r="A17" s="284"/>
      <c r="B17" s="13" t="s">
        <v>191</v>
      </c>
      <c r="C17" s="166">
        <f>SUM([1]運動會!C17)</f>
        <v>101700</v>
      </c>
      <c r="D17" s="172">
        <f>6300+15000+10800+2800+3000+8100+9000+1000+14700+7600+11670+10490+1240</f>
        <v>101700</v>
      </c>
      <c r="E17" s="173">
        <f t="shared" si="0"/>
        <v>0</v>
      </c>
      <c r="F17" s="169" t="s">
        <v>192</v>
      </c>
      <c r="G17" s="38"/>
    </row>
    <row r="18" spans="1:12" ht="18" customHeight="1">
      <c r="A18" s="284"/>
      <c r="B18" s="92" t="s">
        <v>193</v>
      </c>
      <c r="C18" s="166">
        <v>5000</v>
      </c>
      <c r="D18" s="172">
        <f>4200+800</f>
        <v>5000</v>
      </c>
      <c r="E18" s="173">
        <f t="shared" ref="E18:E26" si="1">SUM(C18-D18)</f>
        <v>0</v>
      </c>
      <c r="F18" s="169"/>
      <c r="G18" s="38"/>
    </row>
    <row r="19" spans="1:12" ht="18" customHeight="1">
      <c r="A19" s="284"/>
      <c r="B19" s="92" t="s">
        <v>194</v>
      </c>
      <c r="C19" s="166">
        <v>5000</v>
      </c>
      <c r="D19" s="172">
        <f>5000</f>
        <v>5000</v>
      </c>
      <c r="E19" s="173">
        <f t="shared" si="1"/>
        <v>0</v>
      </c>
      <c r="F19" s="169"/>
      <c r="G19" s="38"/>
    </row>
    <row r="20" spans="1:12" ht="16.5" customHeight="1">
      <c r="A20" s="284"/>
      <c r="B20" s="13" t="s">
        <v>195</v>
      </c>
      <c r="C20" s="166">
        <v>5000</v>
      </c>
      <c r="D20" s="172">
        <f>5000</f>
        <v>5000</v>
      </c>
      <c r="E20" s="173">
        <f t="shared" si="1"/>
        <v>0</v>
      </c>
      <c r="F20" s="169"/>
      <c r="G20" s="38"/>
    </row>
    <row r="21" spans="1:12" ht="18" customHeight="1">
      <c r="A21" s="284"/>
      <c r="B21" s="249" t="s">
        <v>386</v>
      </c>
      <c r="C21" s="166">
        <v>5000</v>
      </c>
      <c r="D21" s="172">
        <v>0</v>
      </c>
      <c r="E21" s="176">
        <f t="shared" si="1"/>
        <v>5000</v>
      </c>
      <c r="F21" s="169"/>
      <c r="G21" s="38"/>
    </row>
    <row r="22" spans="1:12" ht="32.25" customHeight="1">
      <c r="A22" s="284"/>
      <c r="B22" s="92" t="s">
        <v>196</v>
      </c>
      <c r="C22" s="180">
        <v>132745</v>
      </c>
      <c r="D22" s="181">
        <v>132745</v>
      </c>
      <c r="E22" s="173">
        <f t="shared" si="1"/>
        <v>0</v>
      </c>
      <c r="F22" s="169"/>
      <c r="G22" s="38"/>
    </row>
    <row r="23" spans="1:12" ht="18" customHeight="1">
      <c r="A23" s="284"/>
      <c r="B23" s="249" t="s">
        <v>387</v>
      </c>
      <c r="C23" s="166">
        <v>10000</v>
      </c>
      <c r="D23" s="172">
        <v>0</v>
      </c>
      <c r="E23" s="176">
        <f t="shared" si="1"/>
        <v>10000</v>
      </c>
      <c r="F23" s="169"/>
      <c r="G23" s="38"/>
      <c r="K23" s="182"/>
    </row>
    <row r="24" spans="1:12" ht="18" customHeight="1">
      <c r="A24" s="285"/>
      <c r="B24" s="249" t="s">
        <v>388</v>
      </c>
      <c r="C24" s="166">
        <v>10000</v>
      </c>
      <c r="D24" s="172">
        <v>0</v>
      </c>
      <c r="E24" s="176">
        <f t="shared" si="1"/>
        <v>10000</v>
      </c>
      <c r="F24" s="169"/>
      <c r="G24" s="38"/>
    </row>
    <row r="25" spans="1:12" ht="31.5" customHeight="1">
      <c r="A25" s="286"/>
      <c r="B25" s="92" t="s">
        <v>197</v>
      </c>
      <c r="C25" s="180">
        <v>21578</v>
      </c>
      <c r="D25" s="172">
        <v>21578</v>
      </c>
      <c r="E25" s="173">
        <f t="shared" si="1"/>
        <v>0</v>
      </c>
      <c r="F25" s="169"/>
      <c r="G25" s="38"/>
      <c r="I25" s="222"/>
      <c r="J25" s="222"/>
    </row>
    <row r="26" spans="1:12" ht="18" customHeight="1">
      <c r="A26" s="286"/>
      <c r="B26" s="223" t="s">
        <v>198</v>
      </c>
      <c r="C26" s="180">
        <v>23400</v>
      </c>
      <c r="D26" s="172">
        <v>23400</v>
      </c>
      <c r="E26" s="173">
        <f t="shared" si="1"/>
        <v>0</v>
      </c>
      <c r="F26" s="169"/>
      <c r="G26" s="38"/>
      <c r="I26" s="222"/>
      <c r="J26" s="222"/>
    </row>
    <row r="27" spans="1:12" ht="25.5" customHeight="1">
      <c r="A27" s="286"/>
      <c r="B27" s="223" t="s">
        <v>199</v>
      </c>
      <c r="C27" s="180">
        <f>SUM([1]穿越時空音樂會!C51)</f>
        <v>198500</v>
      </c>
      <c r="D27" s="172">
        <f>336</f>
        <v>336</v>
      </c>
      <c r="E27" s="176">
        <f>SUM(C27-D27)</f>
        <v>198164</v>
      </c>
      <c r="F27" s="169" t="s">
        <v>200</v>
      </c>
      <c r="G27" s="38"/>
      <c r="I27" s="222"/>
      <c r="J27" s="222"/>
    </row>
    <row r="28" spans="1:12" ht="18" customHeight="1">
      <c r="A28" s="286"/>
      <c r="B28" s="223" t="s">
        <v>305</v>
      </c>
      <c r="C28" s="180">
        <f>10000+10000</f>
        <v>20000</v>
      </c>
      <c r="D28" s="172">
        <v>0</v>
      </c>
      <c r="E28" s="176">
        <f>SUM(C28-D28)</f>
        <v>20000</v>
      </c>
      <c r="F28" s="169"/>
      <c r="G28" s="38"/>
      <c r="I28" s="222"/>
      <c r="J28" s="222"/>
    </row>
    <row r="29" spans="1:12" ht="18" customHeight="1">
      <c r="A29" s="286"/>
      <c r="B29" s="251" t="s">
        <v>201</v>
      </c>
      <c r="C29" s="180">
        <v>30000</v>
      </c>
      <c r="D29" s="172">
        <v>30000</v>
      </c>
      <c r="E29" s="173">
        <f>SUM(C29-D29)</f>
        <v>0</v>
      </c>
      <c r="F29" s="169"/>
      <c r="G29" s="38"/>
      <c r="I29" s="222"/>
      <c r="J29" s="222"/>
    </row>
    <row r="30" spans="1:12" ht="18" customHeight="1">
      <c r="A30" s="286"/>
      <c r="B30" s="224" t="s">
        <v>389</v>
      </c>
      <c r="C30" s="180">
        <v>75000</v>
      </c>
      <c r="D30" s="172">
        <v>0</v>
      </c>
      <c r="E30" s="176">
        <f>SUM(C30-D30)</f>
        <v>75000</v>
      </c>
      <c r="F30" s="169"/>
      <c r="G30" s="38"/>
      <c r="I30" s="222"/>
      <c r="J30" s="222"/>
    </row>
    <row r="31" spans="1:12" ht="27.75" customHeight="1">
      <c r="A31" s="286"/>
      <c r="B31" s="224" t="s">
        <v>202</v>
      </c>
      <c r="C31" s="180">
        <f>SUM([1]畢業典禮!C11)</f>
        <v>12020</v>
      </c>
      <c r="D31" s="172">
        <v>12020</v>
      </c>
      <c r="E31" s="173">
        <f>SUM(C31-D31)</f>
        <v>0</v>
      </c>
      <c r="F31" s="169" t="s">
        <v>203</v>
      </c>
      <c r="G31" s="38"/>
      <c r="I31" s="222"/>
      <c r="J31" s="222"/>
    </row>
    <row r="32" spans="1:12" ht="18.75" customHeight="1">
      <c r="A32" s="183" t="s">
        <v>204</v>
      </c>
      <c r="B32" s="184" t="s">
        <v>205</v>
      </c>
      <c r="C32" s="69">
        <f>SUM([1]晨康專案收入!C54)</f>
        <v>404598</v>
      </c>
      <c r="D32" s="167">
        <f>1540+3500+3850+3815+6000+2485+1785+2975+2520</f>
        <v>28470</v>
      </c>
      <c r="E32" s="185">
        <f t="shared" ref="E32:E38" si="2">SUM(C32-D32)</f>
        <v>376128</v>
      </c>
      <c r="F32" s="169" t="s">
        <v>206</v>
      </c>
      <c r="G32" s="226"/>
      <c r="H32" s="227"/>
      <c r="I32" s="227"/>
      <c r="J32" s="228"/>
      <c r="K32" s="226"/>
      <c r="L32" s="226"/>
    </row>
    <row r="33" spans="1:10" ht="29.25" customHeight="1">
      <c r="A33" s="186" t="s">
        <v>204</v>
      </c>
      <c r="B33" s="92" t="s">
        <v>207</v>
      </c>
      <c r="C33" s="69">
        <f>SUM([1]文中56空地維護收入!C22)</f>
        <v>125085</v>
      </c>
      <c r="D33" s="172">
        <v>0</v>
      </c>
      <c r="E33" s="185">
        <f t="shared" si="2"/>
        <v>125085</v>
      </c>
      <c r="F33" s="225" t="s">
        <v>208</v>
      </c>
      <c r="J33" s="37"/>
    </row>
    <row r="34" spans="1:10" ht="30" customHeight="1">
      <c r="A34" s="183" t="s">
        <v>204</v>
      </c>
      <c r="B34" s="184" t="s">
        <v>209</v>
      </c>
      <c r="C34" s="69">
        <f>SUM([1]體育團隊基金!C30)</f>
        <v>108602</v>
      </c>
      <c r="D34" s="172">
        <v>0</v>
      </c>
      <c r="E34" s="185">
        <f t="shared" si="2"/>
        <v>108602</v>
      </c>
      <c r="F34" s="169" t="s">
        <v>210</v>
      </c>
      <c r="G34" s="38"/>
      <c r="J34" s="37"/>
    </row>
    <row r="35" spans="1:10" ht="30" customHeight="1">
      <c r="A35" s="183" t="s">
        <v>204</v>
      </c>
      <c r="B35" s="174" t="s">
        <v>211</v>
      </c>
      <c r="C35" s="69">
        <f>SUM([1]獎助學金!C17)</f>
        <v>178188</v>
      </c>
      <c r="D35" s="172">
        <v>0</v>
      </c>
      <c r="E35" s="185">
        <f t="shared" si="2"/>
        <v>178188</v>
      </c>
      <c r="F35" s="169" t="s">
        <v>212</v>
      </c>
      <c r="J35" s="37"/>
    </row>
    <row r="36" spans="1:10" ht="30" customHeight="1">
      <c r="A36" s="183" t="s">
        <v>204</v>
      </c>
      <c r="B36" s="174" t="s">
        <v>213</v>
      </c>
      <c r="C36" s="187">
        <f>SUM([1]音樂社團演出基金!C24)</f>
        <v>56610</v>
      </c>
      <c r="D36" s="172">
        <f>1500+2000+3600+1000+5000+8681+3000+4400+10000+9000+4100</f>
        <v>52281</v>
      </c>
      <c r="E36" s="185">
        <f t="shared" si="2"/>
        <v>4329</v>
      </c>
      <c r="F36" s="169" t="s">
        <v>214</v>
      </c>
      <c r="G36" s="229"/>
    </row>
    <row r="37" spans="1:10" ht="30" customHeight="1">
      <c r="A37" s="183" t="s">
        <v>204</v>
      </c>
      <c r="B37" s="174" t="s">
        <v>215</v>
      </c>
      <c r="C37" s="187">
        <v>595</v>
      </c>
      <c r="D37" s="172">
        <v>0</v>
      </c>
      <c r="E37" s="185">
        <f t="shared" si="2"/>
        <v>595</v>
      </c>
      <c r="F37" s="188"/>
      <c r="G37" s="229"/>
    </row>
    <row r="38" spans="1:10" ht="30" customHeight="1">
      <c r="A38" s="183" t="s">
        <v>204</v>
      </c>
      <c r="B38" s="184" t="s">
        <v>216</v>
      </c>
      <c r="C38" s="187">
        <f>SUM([1]管弦樂團基金!C60)</f>
        <v>155000</v>
      </c>
      <c r="D38" s="172">
        <f>11760+87400</f>
        <v>99160</v>
      </c>
      <c r="E38" s="185">
        <f t="shared" si="2"/>
        <v>55840</v>
      </c>
      <c r="F38" s="169" t="s">
        <v>217</v>
      </c>
      <c r="G38" s="229"/>
    </row>
    <row r="39" spans="1:10" ht="30" customHeight="1">
      <c r="A39" s="183" t="s">
        <v>204</v>
      </c>
      <c r="B39" s="174" t="s">
        <v>218</v>
      </c>
      <c r="C39" s="189">
        <v>318407</v>
      </c>
      <c r="D39" s="190">
        <f>25998+10000+40000</f>
        <v>75998</v>
      </c>
      <c r="E39" s="185">
        <f>SUM(C39-D39)</f>
        <v>242409</v>
      </c>
      <c r="F39" s="191"/>
      <c r="G39" s="229"/>
    </row>
    <row r="40" spans="1:10" ht="30" customHeight="1">
      <c r="A40" s="230" t="s">
        <v>204</v>
      </c>
      <c r="B40" s="231" t="s">
        <v>219</v>
      </c>
      <c r="C40" s="232">
        <v>128614</v>
      </c>
      <c r="D40" s="233">
        <v>0</v>
      </c>
      <c r="E40" s="234">
        <f>SUM(C40-D40)</f>
        <v>128614</v>
      </c>
      <c r="F40" s="235" t="s">
        <v>220</v>
      </c>
      <c r="G40" s="236"/>
      <c r="J40" s="237"/>
    </row>
    <row r="41" spans="1:10" ht="43.5" thickBot="1">
      <c r="A41" s="192" t="s">
        <v>204</v>
      </c>
      <c r="B41" s="238" t="s">
        <v>221</v>
      </c>
      <c r="C41" s="193">
        <v>10000</v>
      </c>
      <c r="D41" s="239">
        <v>0</v>
      </c>
      <c r="E41" s="240">
        <f>SUM(C41-D41)</f>
        <v>10000</v>
      </c>
      <c r="F41" s="241" t="s">
        <v>222</v>
      </c>
      <c r="I41" s="242"/>
    </row>
    <row r="42" spans="1:10">
      <c r="C42" s="32"/>
      <c r="E42" s="32"/>
      <c r="F42" s="197"/>
    </row>
    <row r="43" spans="1:10">
      <c r="B43" s="198"/>
    </row>
    <row r="44" spans="1:10">
      <c r="C44" s="199"/>
      <c r="E44" s="199"/>
    </row>
    <row r="46" spans="1:10">
      <c r="C46" s="200"/>
      <c r="E46" s="200"/>
      <c r="G46" s="229"/>
    </row>
  </sheetData>
  <mergeCells count="4">
    <mergeCell ref="A2:F2"/>
    <mergeCell ref="A4:B4"/>
    <mergeCell ref="I5:L5"/>
    <mergeCell ref="A6:A31"/>
  </mergeCells>
  <phoneticPr fontId="1" type="noConversion"/>
  <printOptions horizontalCentered="1"/>
  <pageMargins left="0.11811023622047245" right="0.11811023622047245" top="0.55118110236220474" bottom="0.35433070866141736" header="0.31496062992125984" footer="0.31496062992125984"/>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dimension ref="A1:G27"/>
  <sheetViews>
    <sheetView workbookViewId="0">
      <selection activeCell="M7" sqref="M7"/>
    </sheetView>
  </sheetViews>
  <sheetFormatPr defaultRowHeight="16.5"/>
  <cols>
    <col min="1" max="1" width="8.375" style="85" customWidth="1"/>
    <col min="2" max="2" width="5.625" style="85" customWidth="1"/>
    <col min="3" max="3" width="35" style="85" customWidth="1"/>
    <col min="4" max="5" width="12.375" style="85" customWidth="1"/>
    <col min="6" max="6" width="7.75" style="219" bestFit="1" customWidth="1"/>
    <col min="7" max="7" width="16.5" customWidth="1"/>
    <col min="257" max="257" width="8.375" customWidth="1"/>
    <col min="258" max="258" width="5.625" customWidth="1"/>
    <col min="259" max="259" width="35" customWidth="1"/>
    <col min="260" max="261" width="13" customWidth="1"/>
    <col min="262" max="262" width="7.75" bestFit="1" customWidth="1"/>
    <col min="263" max="263" width="16.5" customWidth="1"/>
    <col min="513" max="513" width="8.375" customWidth="1"/>
    <col min="514" max="514" width="5.625" customWidth="1"/>
    <col min="515" max="515" width="35" customWidth="1"/>
    <col min="516" max="517" width="13" customWidth="1"/>
    <col min="518" max="518" width="7.75" bestFit="1" customWidth="1"/>
    <col min="519" max="519" width="16.5" customWidth="1"/>
    <col min="769" max="769" width="8.375" customWidth="1"/>
    <col min="770" max="770" width="5.625" customWidth="1"/>
    <col min="771" max="771" width="35" customWidth="1"/>
    <col min="772" max="773" width="13" customWidth="1"/>
    <col min="774" max="774" width="7.75" bestFit="1" customWidth="1"/>
    <col min="775" max="775" width="16.5" customWidth="1"/>
    <col min="1025" max="1025" width="8.375" customWidth="1"/>
    <col min="1026" max="1026" width="5.625" customWidth="1"/>
    <col min="1027" max="1027" width="35" customWidth="1"/>
    <col min="1028" max="1029" width="13" customWidth="1"/>
    <col min="1030" max="1030" width="7.75" bestFit="1" customWidth="1"/>
    <col min="1031" max="1031" width="16.5" customWidth="1"/>
    <col min="1281" max="1281" width="8.375" customWidth="1"/>
    <col min="1282" max="1282" width="5.625" customWidth="1"/>
    <col min="1283" max="1283" width="35" customWidth="1"/>
    <col min="1284" max="1285" width="13" customWidth="1"/>
    <col min="1286" max="1286" width="7.75" bestFit="1" customWidth="1"/>
    <col min="1287" max="1287" width="16.5" customWidth="1"/>
    <col min="1537" max="1537" width="8.375" customWidth="1"/>
    <col min="1538" max="1538" width="5.625" customWidth="1"/>
    <col min="1539" max="1539" width="35" customWidth="1"/>
    <col min="1540" max="1541" width="13" customWidth="1"/>
    <col min="1542" max="1542" width="7.75" bestFit="1" customWidth="1"/>
    <col min="1543" max="1543" width="16.5" customWidth="1"/>
    <col min="1793" max="1793" width="8.375" customWidth="1"/>
    <col min="1794" max="1794" width="5.625" customWidth="1"/>
    <col min="1795" max="1795" width="35" customWidth="1"/>
    <col min="1796" max="1797" width="13" customWidth="1"/>
    <col min="1798" max="1798" width="7.75" bestFit="1" customWidth="1"/>
    <col min="1799" max="1799" width="16.5" customWidth="1"/>
    <col min="2049" max="2049" width="8.375" customWidth="1"/>
    <col min="2050" max="2050" width="5.625" customWidth="1"/>
    <col min="2051" max="2051" width="35" customWidth="1"/>
    <col min="2052" max="2053" width="13" customWidth="1"/>
    <col min="2054" max="2054" width="7.75" bestFit="1" customWidth="1"/>
    <col min="2055" max="2055" width="16.5" customWidth="1"/>
    <col min="2305" max="2305" width="8.375" customWidth="1"/>
    <col min="2306" max="2306" width="5.625" customWidth="1"/>
    <col min="2307" max="2307" width="35" customWidth="1"/>
    <col min="2308" max="2309" width="13" customWidth="1"/>
    <col min="2310" max="2310" width="7.75" bestFit="1" customWidth="1"/>
    <col min="2311" max="2311" width="16.5" customWidth="1"/>
    <col min="2561" max="2561" width="8.375" customWidth="1"/>
    <col min="2562" max="2562" width="5.625" customWidth="1"/>
    <col min="2563" max="2563" width="35" customWidth="1"/>
    <col min="2564" max="2565" width="13" customWidth="1"/>
    <col min="2566" max="2566" width="7.75" bestFit="1" customWidth="1"/>
    <col min="2567" max="2567" width="16.5" customWidth="1"/>
    <col min="2817" max="2817" width="8.375" customWidth="1"/>
    <col min="2818" max="2818" width="5.625" customWidth="1"/>
    <col min="2819" max="2819" width="35" customWidth="1"/>
    <col min="2820" max="2821" width="13" customWidth="1"/>
    <col min="2822" max="2822" width="7.75" bestFit="1" customWidth="1"/>
    <col min="2823" max="2823" width="16.5" customWidth="1"/>
    <col min="3073" max="3073" width="8.375" customWidth="1"/>
    <col min="3074" max="3074" width="5.625" customWidth="1"/>
    <col min="3075" max="3075" width="35" customWidth="1"/>
    <col min="3076" max="3077" width="13" customWidth="1"/>
    <col min="3078" max="3078" width="7.75" bestFit="1" customWidth="1"/>
    <col min="3079" max="3079" width="16.5" customWidth="1"/>
    <col min="3329" max="3329" width="8.375" customWidth="1"/>
    <col min="3330" max="3330" width="5.625" customWidth="1"/>
    <col min="3331" max="3331" width="35" customWidth="1"/>
    <col min="3332" max="3333" width="13" customWidth="1"/>
    <col min="3334" max="3334" width="7.75" bestFit="1" customWidth="1"/>
    <col min="3335" max="3335" width="16.5" customWidth="1"/>
    <col min="3585" max="3585" width="8.375" customWidth="1"/>
    <col min="3586" max="3586" width="5.625" customWidth="1"/>
    <col min="3587" max="3587" width="35" customWidth="1"/>
    <col min="3588" max="3589" width="13" customWidth="1"/>
    <col min="3590" max="3590" width="7.75" bestFit="1" customWidth="1"/>
    <col min="3591" max="3591" width="16.5" customWidth="1"/>
    <col min="3841" max="3841" width="8.375" customWidth="1"/>
    <col min="3842" max="3842" width="5.625" customWidth="1"/>
    <col min="3843" max="3843" width="35" customWidth="1"/>
    <col min="3844" max="3845" width="13" customWidth="1"/>
    <col min="3846" max="3846" width="7.75" bestFit="1" customWidth="1"/>
    <col min="3847" max="3847" width="16.5" customWidth="1"/>
    <col min="4097" max="4097" width="8.375" customWidth="1"/>
    <col min="4098" max="4098" width="5.625" customWidth="1"/>
    <col min="4099" max="4099" width="35" customWidth="1"/>
    <col min="4100" max="4101" width="13" customWidth="1"/>
    <col min="4102" max="4102" width="7.75" bestFit="1" customWidth="1"/>
    <col min="4103" max="4103" width="16.5" customWidth="1"/>
    <col min="4353" max="4353" width="8.375" customWidth="1"/>
    <col min="4354" max="4354" width="5.625" customWidth="1"/>
    <col min="4355" max="4355" width="35" customWidth="1"/>
    <col min="4356" max="4357" width="13" customWidth="1"/>
    <col min="4358" max="4358" width="7.75" bestFit="1" customWidth="1"/>
    <col min="4359" max="4359" width="16.5" customWidth="1"/>
    <col min="4609" max="4609" width="8.375" customWidth="1"/>
    <col min="4610" max="4610" width="5.625" customWidth="1"/>
    <col min="4611" max="4611" width="35" customWidth="1"/>
    <col min="4612" max="4613" width="13" customWidth="1"/>
    <col min="4614" max="4614" width="7.75" bestFit="1" customWidth="1"/>
    <col min="4615" max="4615" width="16.5" customWidth="1"/>
    <col min="4865" max="4865" width="8.375" customWidth="1"/>
    <col min="4866" max="4866" width="5.625" customWidth="1"/>
    <col min="4867" max="4867" width="35" customWidth="1"/>
    <col min="4868" max="4869" width="13" customWidth="1"/>
    <col min="4870" max="4870" width="7.75" bestFit="1" customWidth="1"/>
    <col min="4871" max="4871" width="16.5" customWidth="1"/>
    <col min="5121" max="5121" width="8.375" customWidth="1"/>
    <col min="5122" max="5122" width="5.625" customWidth="1"/>
    <col min="5123" max="5123" width="35" customWidth="1"/>
    <col min="5124" max="5125" width="13" customWidth="1"/>
    <col min="5126" max="5126" width="7.75" bestFit="1" customWidth="1"/>
    <col min="5127" max="5127" width="16.5" customWidth="1"/>
    <col min="5377" max="5377" width="8.375" customWidth="1"/>
    <col min="5378" max="5378" width="5.625" customWidth="1"/>
    <col min="5379" max="5379" width="35" customWidth="1"/>
    <col min="5380" max="5381" width="13" customWidth="1"/>
    <col min="5382" max="5382" width="7.75" bestFit="1" customWidth="1"/>
    <col min="5383" max="5383" width="16.5" customWidth="1"/>
    <col min="5633" max="5633" width="8.375" customWidth="1"/>
    <col min="5634" max="5634" width="5.625" customWidth="1"/>
    <col min="5635" max="5635" width="35" customWidth="1"/>
    <col min="5636" max="5637" width="13" customWidth="1"/>
    <col min="5638" max="5638" width="7.75" bestFit="1" customWidth="1"/>
    <col min="5639" max="5639" width="16.5" customWidth="1"/>
    <col min="5889" max="5889" width="8.375" customWidth="1"/>
    <col min="5890" max="5890" width="5.625" customWidth="1"/>
    <col min="5891" max="5891" width="35" customWidth="1"/>
    <col min="5892" max="5893" width="13" customWidth="1"/>
    <col min="5894" max="5894" width="7.75" bestFit="1" customWidth="1"/>
    <col min="5895" max="5895" width="16.5" customWidth="1"/>
    <col min="6145" max="6145" width="8.375" customWidth="1"/>
    <col min="6146" max="6146" width="5.625" customWidth="1"/>
    <col min="6147" max="6147" width="35" customWidth="1"/>
    <col min="6148" max="6149" width="13" customWidth="1"/>
    <col min="6150" max="6150" width="7.75" bestFit="1" customWidth="1"/>
    <col min="6151" max="6151" width="16.5" customWidth="1"/>
    <col min="6401" max="6401" width="8.375" customWidth="1"/>
    <col min="6402" max="6402" width="5.625" customWidth="1"/>
    <col min="6403" max="6403" width="35" customWidth="1"/>
    <col min="6404" max="6405" width="13" customWidth="1"/>
    <col min="6406" max="6406" width="7.75" bestFit="1" customWidth="1"/>
    <col min="6407" max="6407" width="16.5" customWidth="1"/>
    <col min="6657" max="6657" width="8.375" customWidth="1"/>
    <col min="6658" max="6658" width="5.625" customWidth="1"/>
    <col min="6659" max="6659" width="35" customWidth="1"/>
    <col min="6660" max="6661" width="13" customWidth="1"/>
    <col min="6662" max="6662" width="7.75" bestFit="1" customWidth="1"/>
    <col min="6663" max="6663" width="16.5" customWidth="1"/>
    <col min="6913" max="6913" width="8.375" customWidth="1"/>
    <col min="6914" max="6914" width="5.625" customWidth="1"/>
    <col min="6915" max="6915" width="35" customWidth="1"/>
    <col min="6916" max="6917" width="13" customWidth="1"/>
    <col min="6918" max="6918" width="7.75" bestFit="1" customWidth="1"/>
    <col min="6919" max="6919" width="16.5" customWidth="1"/>
    <col min="7169" max="7169" width="8.375" customWidth="1"/>
    <col min="7170" max="7170" width="5.625" customWidth="1"/>
    <col min="7171" max="7171" width="35" customWidth="1"/>
    <col min="7172" max="7173" width="13" customWidth="1"/>
    <col min="7174" max="7174" width="7.75" bestFit="1" customWidth="1"/>
    <col min="7175" max="7175" width="16.5" customWidth="1"/>
    <col min="7425" max="7425" width="8.375" customWidth="1"/>
    <col min="7426" max="7426" width="5.625" customWidth="1"/>
    <col min="7427" max="7427" width="35" customWidth="1"/>
    <col min="7428" max="7429" width="13" customWidth="1"/>
    <col min="7430" max="7430" width="7.75" bestFit="1" customWidth="1"/>
    <col min="7431" max="7431" width="16.5" customWidth="1"/>
    <col min="7681" max="7681" width="8.375" customWidth="1"/>
    <col min="7682" max="7682" width="5.625" customWidth="1"/>
    <col min="7683" max="7683" width="35" customWidth="1"/>
    <col min="7684" max="7685" width="13" customWidth="1"/>
    <col min="7686" max="7686" width="7.75" bestFit="1" customWidth="1"/>
    <col min="7687" max="7687" width="16.5" customWidth="1"/>
    <col min="7937" max="7937" width="8.375" customWidth="1"/>
    <col min="7938" max="7938" width="5.625" customWidth="1"/>
    <col min="7939" max="7939" width="35" customWidth="1"/>
    <col min="7940" max="7941" width="13" customWidth="1"/>
    <col min="7942" max="7942" width="7.75" bestFit="1" customWidth="1"/>
    <col min="7943" max="7943" width="16.5" customWidth="1"/>
    <col min="8193" max="8193" width="8.375" customWidth="1"/>
    <col min="8194" max="8194" width="5.625" customWidth="1"/>
    <col min="8195" max="8195" width="35" customWidth="1"/>
    <col min="8196" max="8197" width="13" customWidth="1"/>
    <col min="8198" max="8198" width="7.75" bestFit="1" customWidth="1"/>
    <col min="8199" max="8199" width="16.5" customWidth="1"/>
    <col min="8449" max="8449" width="8.375" customWidth="1"/>
    <col min="8450" max="8450" width="5.625" customWidth="1"/>
    <col min="8451" max="8451" width="35" customWidth="1"/>
    <col min="8452" max="8453" width="13" customWidth="1"/>
    <col min="8454" max="8454" width="7.75" bestFit="1" customWidth="1"/>
    <col min="8455" max="8455" width="16.5" customWidth="1"/>
    <col min="8705" max="8705" width="8.375" customWidth="1"/>
    <col min="8706" max="8706" width="5.625" customWidth="1"/>
    <col min="8707" max="8707" width="35" customWidth="1"/>
    <col min="8708" max="8709" width="13" customWidth="1"/>
    <col min="8710" max="8710" width="7.75" bestFit="1" customWidth="1"/>
    <col min="8711" max="8711" width="16.5" customWidth="1"/>
    <col min="8961" max="8961" width="8.375" customWidth="1"/>
    <col min="8962" max="8962" width="5.625" customWidth="1"/>
    <col min="8963" max="8963" width="35" customWidth="1"/>
    <col min="8964" max="8965" width="13" customWidth="1"/>
    <col min="8966" max="8966" width="7.75" bestFit="1" customWidth="1"/>
    <col min="8967" max="8967" width="16.5" customWidth="1"/>
    <col min="9217" max="9217" width="8.375" customWidth="1"/>
    <col min="9218" max="9218" width="5.625" customWidth="1"/>
    <col min="9219" max="9219" width="35" customWidth="1"/>
    <col min="9220" max="9221" width="13" customWidth="1"/>
    <col min="9222" max="9222" width="7.75" bestFit="1" customWidth="1"/>
    <col min="9223" max="9223" width="16.5" customWidth="1"/>
    <col min="9473" max="9473" width="8.375" customWidth="1"/>
    <col min="9474" max="9474" width="5.625" customWidth="1"/>
    <col min="9475" max="9475" width="35" customWidth="1"/>
    <col min="9476" max="9477" width="13" customWidth="1"/>
    <col min="9478" max="9478" width="7.75" bestFit="1" customWidth="1"/>
    <col min="9479" max="9479" width="16.5" customWidth="1"/>
    <col min="9729" max="9729" width="8.375" customWidth="1"/>
    <col min="9730" max="9730" width="5.625" customWidth="1"/>
    <col min="9731" max="9731" width="35" customWidth="1"/>
    <col min="9732" max="9733" width="13" customWidth="1"/>
    <col min="9734" max="9734" width="7.75" bestFit="1" customWidth="1"/>
    <col min="9735" max="9735" width="16.5" customWidth="1"/>
    <col min="9985" max="9985" width="8.375" customWidth="1"/>
    <col min="9986" max="9986" width="5.625" customWidth="1"/>
    <col min="9987" max="9987" width="35" customWidth="1"/>
    <col min="9988" max="9989" width="13" customWidth="1"/>
    <col min="9990" max="9990" width="7.75" bestFit="1" customWidth="1"/>
    <col min="9991" max="9991" width="16.5" customWidth="1"/>
    <col min="10241" max="10241" width="8.375" customWidth="1"/>
    <col min="10242" max="10242" width="5.625" customWidth="1"/>
    <col min="10243" max="10243" width="35" customWidth="1"/>
    <col min="10244" max="10245" width="13" customWidth="1"/>
    <col min="10246" max="10246" width="7.75" bestFit="1" customWidth="1"/>
    <col min="10247" max="10247" width="16.5" customWidth="1"/>
    <col min="10497" max="10497" width="8.375" customWidth="1"/>
    <col min="10498" max="10498" width="5.625" customWidth="1"/>
    <col min="10499" max="10499" width="35" customWidth="1"/>
    <col min="10500" max="10501" width="13" customWidth="1"/>
    <col min="10502" max="10502" width="7.75" bestFit="1" customWidth="1"/>
    <col min="10503" max="10503" width="16.5" customWidth="1"/>
    <col min="10753" max="10753" width="8.375" customWidth="1"/>
    <col min="10754" max="10754" width="5.625" customWidth="1"/>
    <col min="10755" max="10755" width="35" customWidth="1"/>
    <col min="10756" max="10757" width="13" customWidth="1"/>
    <col min="10758" max="10758" width="7.75" bestFit="1" customWidth="1"/>
    <col min="10759" max="10759" width="16.5" customWidth="1"/>
    <col min="11009" max="11009" width="8.375" customWidth="1"/>
    <col min="11010" max="11010" width="5.625" customWidth="1"/>
    <col min="11011" max="11011" width="35" customWidth="1"/>
    <col min="11012" max="11013" width="13" customWidth="1"/>
    <col min="11014" max="11014" width="7.75" bestFit="1" customWidth="1"/>
    <col min="11015" max="11015" width="16.5" customWidth="1"/>
    <col min="11265" max="11265" width="8.375" customWidth="1"/>
    <col min="11266" max="11266" width="5.625" customWidth="1"/>
    <col min="11267" max="11267" width="35" customWidth="1"/>
    <col min="11268" max="11269" width="13" customWidth="1"/>
    <col min="11270" max="11270" width="7.75" bestFit="1" customWidth="1"/>
    <col min="11271" max="11271" width="16.5" customWidth="1"/>
    <col min="11521" max="11521" width="8.375" customWidth="1"/>
    <col min="11522" max="11522" width="5.625" customWidth="1"/>
    <col min="11523" max="11523" width="35" customWidth="1"/>
    <col min="11524" max="11525" width="13" customWidth="1"/>
    <col min="11526" max="11526" width="7.75" bestFit="1" customWidth="1"/>
    <col min="11527" max="11527" width="16.5" customWidth="1"/>
    <col min="11777" max="11777" width="8.375" customWidth="1"/>
    <col min="11778" max="11778" width="5.625" customWidth="1"/>
    <col min="11779" max="11779" width="35" customWidth="1"/>
    <col min="11780" max="11781" width="13" customWidth="1"/>
    <col min="11782" max="11782" width="7.75" bestFit="1" customWidth="1"/>
    <col min="11783" max="11783" width="16.5" customWidth="1"/>
    <col min="12033" max="12033" width="8.375" customWidth="1"/>
    <col min="12034" max="12034" width="5.625" customWidth="1"/>
    <col min="12035" max="12035" width="35" customWidth="1"/>
    <col min="12036" max="12037" width="13" customWidth="1"/>
    <col min="12038" max="12038" width="7.75" bestFit="1" customWidth="1"/>
    <col min="12039" max="12039" width="16.5" customWidth="1"/>
    <col min="12289" max="12289" width="8.375" customWidth="1"/>
    <col min="12290" max="12290" width="5.625" customWidth="1"/>
    <col min="12291" max="12291" width="35" customWidth="1"/>
    <col min="12292" max="12293" width="13" customWidth="1"/>
    <col min="12294" max="12294" width="7.75" bestFit="1" customWidth="1"/>
    <col min="12295" max="12295" width="16.5" customWidth="1"/>
    <col min="12545" max="12545" width="8.375" customWidth="1"/>
    <col min="12546" max="12546" width="5.625" customWidth="1"/>
    <col min="12547" max="12547" width="35" customWidth="1"/>
    <col min="12548" max="12549" width="13" customWidth="1"/>
    <col min="12550" max="12550" width="7.75" bestFit="1" customWidth="1"/>
    <col min="12551" max="12551" width="16.5" customWidth="1"/>
    <col min="12801" max="12801" width="8.375" customWidth="1"/>
    <col min="12802" max="12802" width="5.625" customWidth="1"/>
    <col min="12803" max="12803" width="35" customWidth="1"/>
    <col min="12804" max="12805" width="13" customWidth="1"/>
    <col min="12806" max="12806" width="7.75" bestFit="1" customWidth="1"/>
    <col min="12807" max="12807" width="16.5" customWidth="1"/>
    <col min="13057" max="13057" width="8.375" customWidth="1"/>
    <col min="13058" max="13058" width="5.625" customWidth="1"/>
    <col min="13059" max="13059" width="35" customWidth="1"/>
    <col min="13060" max="13061" width="13" customWidth="1"/>
    <col min="13062" max="13062" width="7.75" bestFit="1" customWidth="1"/>
    <col min="13063" max="13063" width="16.5" customWidth="1"/>
    <col min="13313" max="13313" width="8.375" customWidth="1"/>
    <col min="13314" max="13314" width="5.625" customWidth="1"/>
    <col min="13315" max="13315" width="35" customWidth="1"/>
    <col min="13316" max="13317" width="13" customWidth="1"/>
    <col min="13318" max="13318" width="7.75" bestFit="1" customWidth="1"/>
    <col min="13319" max="13319" width="16.5" customWidth="1"/>
    <col min="13569" max="13569" width="8.375" customWidth="1"/>
    <col min="13570" max="13570" width="5.625" customWidth="1"/>
    <col min="13571" max="13571" width="35" customWidth="1"/>
    <col min="13572" max="13573" width="13" customWidth="1"/>
    <col min="13574" max="13574" width="7.75" bestFit="1" customWidth="1"/>
    <col min="13575" max="13575" width="16.5" customWidth="1"/>
    <col min="13825" max="13825" width="8.375" customWidth="1"/>
    <col min="13826" max="13826" width="5.625" customWidth="1"/>
    <col min="13827" max="13827" width="35" customWidth="1"/>
    <col min="13828" max="13829" width="13" customWidth="1"/>
    <col min="13830" max="13830" width="7.75" bestFit="1" customWidth="1"/>
    <col min="13831" max="13831" width="16.5" customWidth="1"/>
    <col min="14081" max="14081" width="8.375" customWidth="1"/>
    <col min="14082" max="14082" width="5.625" customWidth="1"/>
    <col min="14083" max="14083" width="35" customWidth="1"/>
    <col min="14084" max="14085" width="13" customWidth="1"/>
    <col min="14086" max="14086" width="7.75" bestFit="1" customWidth="1"/>
    <col min="14087" max="14087" width="16.5" customWidth="1"/>
    <col min="14337" max="14337" width="8.375" customWidth="1"/>
    <col min="14338" max="14338" width="5.625" customWidth="1"/>
    <col min="14339" max="14339" width="35" customWidth="1"/>
    <col min="14340" max="14341" width="13" customWidth="1"/>
    <col min="14342" max="14342" width="7.75" bestFit="1" customWidth="1"/>
    <col min="14343" max="14343" width="16.5" customWidth="1"/>
    <col min="14593" max="14593" width="8.375" customWidth="1"/>
    <col min="14594" max="14594" width="5.625" customWidth="1"/>
    <col min="14595" max="14595" width="35" customWidth="1"/>
    <col min="14596" max="14597" width="13" customWidth="1"/>
    <col min="14598" max="14598" width="7.75" bestFit="1" customWidth="1"/>
    <col min="14599" max="14599" width="16.5" customWidth="1"/>
    <col min="14849" max="14849" width="8.375" customWidth="1"/>
    <col min="14850" max="14850" width="5.625" customWidth="1"/>
    <col min="14851" max="14851" width="35" customWidth="1"/>
    <col min="14852" max="14853" width="13" customWidth="1"/>
    <col min="14854" max="14854" width="7.75" bestFit="1" customWidth="1"/>
    <col min="14855" max="14855" width="16.5" customWidth="1"/>
    <col min="15105" max="15105" width="8.375" customWidth="1"/>
    <col min="15106" max="15106" width="5.625" customWidth="1"/>
    <col min="15107" max="15107" width="35" customWidth="1"/>
    <col min="15108" max="15109" width="13" customWidth="1"/>
    <col min="15110" max="15110" width="7.75" bestFit="1" customWidth="1"/>
    <col min="15111" max="15111" width="16.5" customWidth="1"/>
    <col min="15361" max="15361" width="8.375" customWidth="1"/>
    <col min="15362" max="15362" width="5.625" customWidth="1"/>
    <col min="15363" max="15363" width="35" customWidth="1"/>
    <col min="15364" max="15365" width="13" customWidth="1"/>
    <col min="15366" max="15366" width="7.75" bestFit="1" customWidth="1"/>
    <col min="15367" max="15367" width="16.5" customWidth="1"/>
    <col min="15617" max="15617" width="8.375" customWidth="1"/>
    <col min="15618" max="15618" width="5.625" customWidth="1"/>
    <col min="15619" max="15619" width="35" customWidth="1"/>
    <col min="15620" max="15621" width="13" customWidth="1"/>
    <col min="15622" max="15622" width="7.75" bestFit="1" customWidth="1"/>
    <col min="15623" max="15623" width="16.5" customWidth="1"/>
    <col min="15873" max="15873" width="8.375" customWidth="1"/>
    <col min="15874" max="15874" width="5.625" customWidth="1"/>
    <col min="15875" max="15875" width="35" customWidth="1"/>
    <col min="15876" max="15877" width="13" customWidth="1"/>
    <col min="15878" max="15878" width="7.75" bestFit="1" customWidth="1"/>
    <col min="15879" max="15879" width="16.5" customWidth="1"/>
    <col min="16129" max="16129" width="8.375" customWidth="1"/>
    <col min="16130" max="16130" width="5.625" customWidth="1"/>
    <col min="16131" max="16131" width="35" customWidth="1"/>
    <col min="16132" max="16133" width="13" customWidth="1"/>
    <col min="16134" max="16134" width="7.75" bestFit="1" customWidth="1"/>
    <col min="16135" max="16135" width="16.5" customWidth="1"/>
  </cols>
  <sheetData>
    <row r="1" spans="1:7" ht="69" customHeight="1">
      <c r="A1" s="264"/>
      <c r="B1" s="264"/>
      <c r="C1" s="264"/>
      <c r="D1" s="264"/>
      <c r="E1" s="264"/>
      <c r="F1" s="264"/>
    </row>
    <row r="2" spans="1:7" ht="33" customHeight="1">
      <c r="A2" s="289" t="s">
        <v>223</v>
      </c>
      <c r="B2" s="289"/>
      <c r="C2" s="289"/>
      <c r="D2" s="289"/>
      <c r="E2" s="289"/>
      <c r="F2" s="289"/>
      <c r="G2" s="289"/>
    </row>
    <row r="3" spans="1:7" ht="21" customHeight="1">
      <c r="A3" s="201" t="s">
        <v>224</v>
      </c>
      <c r="B3" s="202" t="s">
        <v>225</v>
      </c>
      <c r="C3" s="203" t="s">
        <v>226</v>
      </c>
      <c r="D3" s="204" t="s">
        <v>227</v>
      </c>
      <c r="E3" s="205" t="s">
        <v>228</v>
      </c>
      <c r="F3" s="206" t="s">
        <v>229</v>
      </c>
      <c r="G3" s="206" t="s">
        <v>230</v>
      </c>
    </row>
    <row r="4" spans="1:7" ht="21" customHeight="1">
      <c r="A4" s="290" t="s">
        <v>231</v>
      </c>
      <c r="B4" s="290"/>
      <c r="C4" s="290"/>
      <c r="D4" s="207">
        <f>SUM(D5:D21)</f>
        <v>1146635</v>
      </c>
      <c r="E4" s="207">
        <f>SUM(E5:E18)</f>
        <v>988635</v>
      </c>
      <c r="F4" s="221"/>
      <c r="G4" s="208">
        <f>SUM(D4-E4)</f>
        <v>158000</v>
      </c>
    </row>
    <row r="5" spans="1:7">
      <c r="A5" s="209">
        <v>42418</v>
      </c>
      <c r="B5" s="210">
        <v>255</v>
      </c>
      <c r="C5" s="13" t="s">
        <v>232</v>
      </c>
      <c r="D5" s="69">
        <v>28080</v>
      </c>
      <c r="E5" s="211">
        <f>14040+14040</f>
        <v>28080</v>
      </c>
      <c r="F5" s="243" t="s">
        <v>233</v>
      </c>
      <c r="G5" s="212" t="s">
        <v>234</v>
      </c>
    </row>
    <row r="6" spans="1:7" ht="28.5">
      <c r="A6" s="9">
        <v>42521</v>
      </c>
      <c r="B6" s="10">
        <v>402</v>
      </c>
      <c r="C6" s="92" t="s">
        <v>235</v>
      </c>
      <c r="D6" s="69">
        <v>700000</v>
      </c>
      <c r="E6" s="211">
        <v>700000</v>
      </c>
      <c r="F6" s="243" t="s">
        <v>233</v>
      </c>
      <c r="G6" s="212" t="s">
        <v>236</v>
      </c>
    </row>
    <row r="7" spans="1:7">
      <c r="A7" s="9">
        <v>42573</v>
      </c>
      <c r="B7" s="10">
        <v>520</v>
      </c>
      <c r="C7" s="13" t="s">
        <v>237</v>
      </c>
      <c r="D7" s="69">
        <v>8200</v>
      </c>
      <c r="E7" s="211">
        <v>8200</v>
      </c>
      <c r="F7" s="244" t="s">
        <v>238</v>
      </c>
      <c r="G7" s="212" t="s">
        <v>239</v>
      </c>
    </row>
    <row r="8" spans="1:7">
      <c r="A8" s="9">
        <v>42586</v>
      </c>
      <c r="B8" s="10">
        <v>527</v>
      </c>
      <c r="C8" s="13" t="s">
        <v>240</v>
      </c>
      <c r="D8" s="69">
        <v>120000</v>
      </c>
      <c r="E8" s="211">
        <v>120000</v>
      </c>
      <c r="F8" s="244" t="s">
        <v>238</v>
      </c>
      <c r="G8" s="212" t="s">
        <v>241</v>
      </c>
    </row>
    <row r="9" spans="1:7">
      <c r="A9" s="9">
        <v>42675</v>
      </c>
      <c r="B9" s="10">
        <v>63</v>
      </c>
      <c r="C9" s="213" t="s">
        <v>242</v>
      </c>
      <c r="D9" s="69">
        <v>100000</v>
      </c>
      <c r="E9" s="211">
        <v>100000</v>
      </c>
      <c r="F9" s="244" t="s">
        <v>238</v>
      </c>
      <c r="G9" s="212" t="s">
        <v>243</v>
      </c>
    </row>
    <row r="10" spans="1:7" ht="28.5">
      <c r="A10" s="9">
        <v>42682</v>
      </c>
      <c r="B10" s="10">
        <v>71</v>
      </c>
      <c r="C10" s="13" t="s">
        <v>244</v>
      </c>
      <c r="D10" s="69">
        <v>4275</v>
      </c>
      <c r="E10" s="69">
        <v>4275</v>
      </c>
      <c r="F10" s="243" t="s">
        <v>233</v>
      </c>
      <c r="G10" s="212" t="s">
        <v>245</v>
      </c>
    </row>
    <row r="11" spans="1:7">
      <c r="A11" s="9">
        <v>42730</v>
      </c>
      <c r="B11" s="10">
        <v>187</v>
      </c>
      <c r="C11" s="13" t="s">
        <v>246</v>
      </c>
      <c r="D11" s="69">
        <v>3000</v>
      </c>
      <c r="E11" s="214">
        <v>0</v>
      </c>
      <c r="F11" s="244" t="s">
        <v>238</v>
      </c>
      <c r="G11" s="212" t="s">
        <v>247</v>
      </c>
    </row>
    <row r="12" spans="1:7">
      <c r="A12" s="9">
        <v>42731</v>
      </c>
      <c r="B12" s="10">
        <v>197</v>
      </c>
      <c r="C12" s="13" t="s">
        <v>248</v>
      </c>
      <c r="D12" s="69">
        <v>28080</v>
      </c>
      <c r="E12" s="69">
        <v>28080</v>
      </c>
      <c r="F12" s="243" t="s">
        <v>233</v>
      </c>
      <c r="G12" s="212" t="s">
        <v>249</v>
      </c>
    </row>
    <row r="13" spans="1:7">
      <c r="A13" s="9">
        <v>42796</v>
      </c>
      <c r="B13" s="10">
        <v>305</v>
      </c>
      <c r="C13" s="92" t="s">
        <v>250</v>
      </c>
      <c r="D13" s="69">
        <v>35000</v>
      </c>
      <c r="E13" s="214">
        <v>0</v>
      </c>
      <c r="F13" s="244" t="s">
        <v>238</v>
      </c>
      <c r="G13" s="212" t="s">
        <v>247</v>
      </c>
    </row>
    <row r="14" spans="1:7">
      <c r="A14" s="209">
        <v>42857</v>
      </c>
      <c r="B14" s="210">
        <v>391</v>
      </c>
      <c r="C14" s="15" t="s">
        <v>251</v>
      </c>
      <c r="D14" s="69">
        <v>40000</v>
      </c>
      <c r="E14" s="214">
        <v>0</v>
      </c>
      <c r="F14" s="244" t="s">
        <v>238</v>
      </c>
      <c r="G14" s="212" t="s">
        <v>247</v>
      </c>
    </row>
    <row r="15" spans="1:7" ht="28.5">
      <c r="A15" s="9">
        <v>42859</v>
      </c>
      <c r="B15" s="10">
        <v>399</v>
      </c>
      <c r="C15" s="92" t="s">
        <v>252</v>
      </c>
      <c r="D15" s="69">
        <v>80000</v>
      </c>
      <c r="E15" s="214">
        <v>0</v>
      </c>
      <c r="F15" s="243" t="s">
        <v>253</v>
      </c>
      <c r="G15" s="212" t="s">
        <v>247</v>
      </c>
    </row>
    <row r="16" spans="1:7" hidden="1">
      <c r="A16" s="216" t="s">
        <v>35</v>
      </c>
      <c r="E16" s="215"/>
    </row>
    <row r="17" spans="1:7" hidden="1">
      <c r="A17" s="85" t="s">
        <v>36</v>
      </c>
      <c r="E17" s="215"/>
    </row>
    <row r="18" spans="1:7" hidden="1">
      <c r="A18" s="216" t="s">
        <v>37</v>
      </c>
      <c r="E18" s="215"/>
    </row>
    <row r="19" spans="1:7" hidden="1">
      <c r="A19" s="216" t="s">
        <v>38</v>
      </c>
      <c r="E19" s="215"/>
    </row>
    <row r="20" spans="1:7" hidden="1">
      <c r="A20" s="216" t="s">
        <v>39</v>
      </c>
    </row>
    <row r="21" spans="1:7" ht="48.75" hidden="1" customHeight="1">
      <c r="A21" s="287" t="s">
        <v>254</v>
      </c>
      <c r="B21" s="288"/>
      <c r="C21" s="288"/>
      <c r="D21" s="288"/>
      <c r="E21" s="288"/>
      <c r="F21" s="288"/>
      <c r="G21" s="288"/>
    </row>
    <row r="22" spans="1:7" hidden="1">
      <c r="A22" s="85" t="s">
        <v>40</v>
      </c>
    </row>
    <row r="27" spans="1:7">
      <c r="C27" s="85" t="s">
        <v>255</v>
      </c>
    </row>
  </sheetData>
  <mergeCells count="4">
    <mergeCell ref="A21:G21"/>
    <mergeCell ref="A1:F1"/>
    <mergeCell ref="A2:G2"/>
    <mergeCell ref="A4:C4"/>
  </mergeCells>
  <phoneticPr fontId="1" type="noConversion"/>
  <printOptions horizontalCentered="1"/>
  <pageMargins left="0.11811023622047245" right="0.11811023622047245" top="0.74803149606299213" bottom="0.74803149606299213" header="0.31496062992125984" footer="0.3149606299212598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1</vt:i4>
      </vt:variant>
    </vt:vector>
  </HeadingPairs>
  <TitlesOfParts>
    <vt:vector size="11" baseType="lpstr">
      <vt:lpstr>預算收支審核表手冊用</vt:lpstr>
      <vt:lpstr>教務處</vt:lpstr>
      <vt:lpstr>學務處</vt:lpstr>
      <vt:lpstr>輔導室</vt:lpstr>
      <vt:lpstr>總務處</vt:lpstr>
      <vt:lpstr>家長會</vt:lpstr>
      <vt:lpstr>預備金等</vt:lpstr>
      <vt:lpstr>控管</vt:lpstr>
      <vt:lpstr>借支</vt:lpstr>
      <vt:lpstr>收支明細手冊用</vt:lpstr>
      <vt:lpstr>控管!Print_Titles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2017-05-23T09:31:09Z</cp:lastPrinted>
  <dcterms:created xsi:type="dcterms:W3CDTF">2016-02-16T07:08:34Z</dcterms:created>
  <dcterms:modified xsi:type="dcterms:W3CDTF">2017-05-23T09:32:22Z</dcterms:modified>
</cp:coreProperties>
</file>