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40" firstSheet="1" activeTab="1"/>
  </bookViews>
  <sheets>
    <sheet name="控管" sheetId="1" state="hidden" r:id="rId1"/>
    <sheet name="基金預算收支結算表1" sheetId="2" r:id="rId2"/>
    <sheet name="家長會費控管基金2" sheetId="3" r:id="rId3"/>
    <sheet name="專案控管收支明細表11" sheetId="4" r:id="rId4"/>
    <sheet name="借支清單5" sheetId="5" r:id="rId5"/>
    <sheet name="教務處-學務處6" sheetId="6" r:id="rId6"/>
    <sheet name="輔導室-總務處-7" sheetId="7" r:id="rId7"/>
    <sheet name="家長會-預備金-103學年度結存-103學年度應付款項8" sheetId="8" r:id="rId8"/>
    <sheet name="預備金明細9" sheetId="9" r:id="rId9"/>
    <sheet name="家長會明細10" sheetId="10" r:id="rId10"/>
    <sheet name="各項收支明細表" sheetId="11" r:id="rId11"/>
  </sheets>
  <externalReferences>
    <externalReference r:id="rId14"/>
  </externalReferences>
  <definedNames>
    <definedName name="_xlnm._FilterDatabase" localSheetId="9" hidden="1">'家長會明細10'!$A$3:$G$115</definedName>
    <definedName name="_xlnm.Print_Titles" localSheetId="10">'各項收支明細表'!$2:$3</definedName>
    <definedName name="_xlnm.Print_Titles" localSheetId="9">'家長會明細10'!$2:$3</definedName>
    <definedName name="_xlnm.Print_Titles" localSheetId="2">'家長會費控管基金2'!$1:$3</definedName>
    <definedName name="_xlnm.Print_Titles" localSheetId="8">'預備金明細9'!$1:$3</definedName>
  </definedNames>
  <calcPr fullCalcOnLoad="1"/>
</workbook>
</file>

<file path=xl/sharedStrings.xml><?xml version="1.0" encoding="utf-8"?>
<sst xmlns="http://schemas.openxmlformats.org/spreadsheetml/2006/main" count="3095" uniqueCount="1279">
  <si>
    <t>支出金額</t>
  </si>
  <si>
    <t>結餘金額</t>
  </si>
  <si>
    <t>收          入</t>
  </si>
  <si>
    <t>備    註</t>
  </si>
  <si>
    <t>金    額</t>
  </si>
  <si>
    <t>導護志工基金</t>
  </si>
  <si>
    <t>棒球隊組訓比賽補助金</t>
  </si>
  <si>
    <t>翁倩雯副會長體育團隊基金</t>
  </si>
  <si>
    <t>體育競賽基金</t>
  </si>
  <si>
    <t>急難救助金</t>
  </si>
  <si>
    <t>宋俊明副會長捐贈急難救助金</t>
  </si>
  <si>
    <t>赤崁扶輪社捐贈攜手計劃經費</t>
  </si>
  <si>
    <t>許瑞峰副會長捐贈圖書室硬體設備</t>
  </si>
  <si>
    <t>陳富祥常委捐贈213班級圖書基金</t>
  </si>
  <si>
    <t>宋俊明副會長常委會議</t>
  </si>
  <si>
    <t>鍾文政榮譽會長教師獎勵金</t>
  </si>
  <si>
    <t>林安之副會長捐菊島杯棒球賽</t>
  </si>
  <si>
    <t>聯合社捐助學校學內體育競賽</t>
  </si>
  <si>
    <r>
      <t>林致平醫師、李鈺雯醫師、</t>
    </r>
    <r>
      <rPr>
        <sz val="12"/>
        <color indexed="8"/>
        <rFont val="新細明體"/>
        <family val="1"/>
      </rPr>
      <t>歐志盈醫師捐健康中心</t>
    </r>
  </si>
  <si>
    <t>林靜雯小姐捐棒球隊經費</t>
  </si>
  <si>
    <t>陳思潔小姐捐圖書基金</t>
  </si>
  <si>
    <t>林致平醫師6,400、李鈺雯醫師14,400、歐志盈醫師4,800</t>
  </si>
  <si>
    <t>捐款年度</t>
  </si>
  <si>
    <t>99學年度</t>
  </si>
  <si>
    <t>潘傳德副會長、薛勝元副會長、高博祥常委、黃俊誠常委、杜連勳常委、晁誠成常委等捐贈棒球隊經費</t>
  </si>
  <si>
    <t>歷屆結存</t>
  </si>
  <si>
    <t>(轉入定存)</t>
  </si>
  <si>
    <t>100
學年度</t>
  </si>
  <si>
    <t>合                  計</t>
  </si>
  <si>
    <r>
      <rPr>
        <b/>
        <sz val="16"/>
        <rFont val="細明體"/>
        <family val="3"/>
      </rPr>
      <t>台南市北區文元國小</t>
    </r>
    <r>
      <rPr>
        <b/>
        <sz val="16"/>
        <rFont val="Arial"/>
        <family val="2"/>
      </rPr>
      <t>101</t>
    </r>
    <r>
      <rPr>
        <b/>
        <sz val="16"/>
        <rFont val="細明體"/>
        <family val="3"/>
      </rPr>
      <t>學年度家長會費控管基金</t>
    </r>
  </si>
  <si>
    <t>晨康基金</t>
  </si>
  <si>
    <t>收入明細紀錄於晨康專案頁面</t>
  </si>
  <si>
    <t>台南市北區文元國小學各處室借支清單</t>
  </si>
  <si>
    <t>日期</t>
  </si>
  <si>
    <r>
      <rPr>
        <b/>
        <sz val="12"/>
        <rFont val="細明體"/>
        <family val="3"/>
      </rPr>
      <t>憑號</t>
    </r>
  </si>
  <si>
    <r>
      <rPr>
        <b/>
        <sz val="12"/>
        <rFont val="細明體"/>
        <family val="3"/>
      </rPr>
      <t>用途說明</t>
    </r>
  </si>
  <si>
    <r>
      <rPr>
        <b/>
        <sz val="12"/>
        <rFont val="細明體"/>
        <family val="3"/>
      </rPr>
      <t>借支</t>
    </r>
  </si>
  <si>
    <t>還款</t>
  </si>
  <si>
    <r>
      <rPr>
        <b/>
        <sz val="12"/>
        <rFont val="細明體"/>
        <family val="3"/>
      </rPr>
      <t>處室</t>
    </r>
  </si>
  <si>
    <r>
      <rPr>
        <b/>
        <sz val="12"/>
        <rFont val="新細明體"/>
        <family val="1"/>
      </rPr>
      <t>還款說明</t>
    </r>
  </si>
  <si>
    <t>學務處</t>
  </si>
  <si>
    <t>日期</t>
  </si>
  <si>
    <t>憑號</t>
  </si>
  <si>
    <t>科目</t>
  </si>
  <si>
    <t>用途說明</t>
  </si>
  <si>
    <t>支出</t>
  </si>
  <si>
    <t>合                                      計</t>
  </si>
  <si>
    <r>
      <rPr>
        <b/>
        <sz val="12"/>
        <rFont val="細明體"/>
        <family val="3"/>
      </rPr>
      <t>會計科目代碼</t>
    </r>
  </si>
  <si>
    <r>
      <rPr>
        <b/>
        <sz val="12"/>
        <rFont val="細明體"/>
        <family val="3"/>
      </rPr>
      <t>活動項目</t>
    </r>
  </si>
  <si>
    <r>
      <rPr>
        <b/>
        <sz val="12"/>
        <rFont val="細明體"/>
        <family val="3"/>
      </rPr>
      <t>決議金額</t>
    </r>
  </si>
  <si>
    <r>
      <rPr>
        <b/>
        <sz val="12"/>
        <rFont val="細明體"/>
        <family val="3"/>
      </rPr>
      <t>實際支出</t>
    </r>
  </si>
  <si>
    <r>
      <rPr>
        <b/>
        <sz val="12"/>
        <rFont val="細明體"/>
        <family val="3"/>
      </rPr>
      <t>剩餘金額</t>
    </r>
  </si>
  <si>
    <t>A9</t>
  </si>
  <si>
    <r>
      <rPr>
        <b/>
        <sz val="12"/>
        <rFont val="細明體"/>
        <family val="3"/>
      </rPr>
      <t>會計科目代碼</t>
    </r>
  </si>
  <si>
    <r>
      <rPr>
        <b/>
        <sz val="12"/>
        <rFont val="細明體"/>
        <family val="3"/>
      </rPr>
      <t>活動項目</t>
    </r>
  </si>
  <si>
    <r>
      <rPr>
        <b/>
        <sz val="12"/>
        <rFont val="細明體"/>
        <family val="3"/>
      </rPr>
      <t>決議金額</t>
    </r>
  </si>
  <si>
    <r>
      <rPr>
        <b/>
        <sz val="12"/>
        <rFont val="細明體"/>
        <family val="3"/>
      </rPr>
      <t>實際支出</t>
    </r>
  </si>
  <si>
    <r>
      <rPr>
        <b/>
        <sz val="12"/>
        <rFont val="細明體"/>
        <family val="3"/>
      </rPr>
      <t>剩餘金額</t>
    </r>
  </si>
  <si>
    <t>B1-2</t>
  </si>
  <si>
    <t>B1-3</t>
  </si>
  <si>
    <t>B2-3</t>
  </si>
  <si>
    <r>
      <rPr>
        <b/>
        <sz val="12"/>
        <rFont val="新細明體"/>
        <family val="1"/>
      </rPr>
      <t>會計科目代碼</t>
    </r>
  </si>
  <si>
    <r>
      <rPr>
        <b/>
        <sz val="12"/>
        <rFont val="新細明體"/>
        <family val="1"/>
      </rPr>
      <t>活動項目</t>
    </r>
  </si>
  <si>
    <r>
      <rPr>
        <b/>
        <sz val="12"/>
        <rFont val="新細明體"/>
        <family val="1"/>
      </rPr>
      <t>決議金額</t>
    </r>
  </si>
  <si>
    <r>
      <rPr>
        <b/>
        <sz val="12"/>
        <rFont val="新細明體"/>
        <family val="1"/>
      </rPr>
      <t>實際支出</t>
    </r>
  </si>
  <si>
    <r>
      <rPr>
        <b/>
        <sz val="12"/>
        <rFont val="新細明體"/>
        <family val="1"/>
      </rPr>
      <t>剩餘金額</t>
    </r>
  </si>
  <si>
    <t>D7</t>
  </si>
  <si>
    <t>D8</t>
  </si>
  <si>
    <t>會計科目代碼</t>
  </si>
  <si>
    <t>活動項目</t>
  </si>
  <si>
    <t>決議金額</t>
  </si>
  <si>
    <t>實際支出</t>
  </si>
  <si>
    <t>剩餘金額</t>
  </si>
  <si>
    <t>C5</t>
  </si>
  <si>
    <r>
      <rPr>
        <b/>
        <sz val="12"/>
        <rFont val="新細明體"/>
        <family val="1"/>
      </rPr>
      <t>會計科目代碼</t>
    </r>
  </si>
  <si>
    <t>經費項目</t>
  </si>
  <si>
    <r>
      <rPr>
        <b/>
        <sz val="12"/>
        <rFont val="新細明體"/>
        <family val="1"/>
      </rPr>
      <t>決議金額</t>
    </r>
  </si>
  <si>
    <r>
      <rPr>
        <b/>
        <sz val="12"/>
        <rFont val="新細明體"/>
        <family val="1"/>
      </rPr>
      <t>實際支出</t>
    </r>
  </si>
  <si>
    <r>
      <rPr>
        <b/>
        <sz val="12"/>
        <rFont val="新細明體"/>
        <family val="1"/>
      </rPr>
      <t>剩餘金額</t>
    </r>
  </si>
  <si>
    <t>憑號</t>
  </si>
  <si>
    <t>科目</t>
  </si>
  <si>
    <t>用途說明</t>
  </si>
  <si>
    <t>收入</t>
  </si>
  <si>
    <t>支出</t>
  </si>
  <si>
    <t>輔導室</t>
  </si>
  <si>
    <t>控管</t>
  </si>
  <si>
    <t>總務處</t>
  </si>
  <si>
    <t>申請單位</t>
  </si>
  <si>
    <t>103學年憑證編號69</t>
  </si>
  <si>
    <t>103學年憑證編號643</t>
  </si>
  <si>
    <t>103學年憑證編號178</t>
  </si>
  <si>
    <t>103學年憑證編號220</t>
  </si>
  <si>
    <t>103學年憑證編號467</t>
  </si>
  <si>
    <t>103學年憑證編號60</t>
  </si>
  <si>
    <t>103學年憑證編號26</t>
  </si>
  <si>
    <t>103學年憑證編號196</t>
  </si>
  <si>
    <t>103學年憑證編號28</t>
  </si>
  <si>
    <t>103學年憑證編號96</t>
  </si>
  <si>
    <r>
      <rPr>
        <sz val="12"/>
        <color indexed="8"/>
        <rFont val="細明體"/>
        <family val="3"/>
      </rPr>
      <t>合</t>
    </r>
    <r>
      <rPr>
        <sz val="12"/>
        <color indexed="8"/>
        <rFont val="Arial"/>
        <family val="2"/>
      </rPr>
      <t xml:space="preserve">                                         </t>
    </r>
    <r>
      <rPr>
        <sz val="12"/>
        <color indexed="8"/>
        <rFont val="細明體"/>
        <family val="3"/>
      </rPr>
      <t>計</t>
    </r>
  </si>
  <si>
    <t>控管</t>
  </si>
  <si>
    <t>結餘</t>
  </si>
  <si>
    <t>家長會</t>
  </si>
  <si>
    <t>B3-3</t>
  </si>
  <si>
    <t>合計</t>
  </si>
  <si>
    <t>存摺</t>
  </si>
  <si>
    <t>零用金</t>
  </si>
  <si>
    <t>元</t>
  </si>
  <si>
    <t>借支金額</t>
  </si>
  <si>
    <t>控管餘額</t>
  </si>
  <si>
    <t>99學年度</t>
  </si>
  <si>
    <t>教師專業發展評鑑</t>
  </si>
  <si>
    <t>推廣閱讀系列活動</t>
  </si>
  <si>
    <t>合計</t>
  </si>
  <si>
    <r>
      <rPr>
        <b/>
        <sz val="14"/>
        <color indexed="8"/>
        <rFont val="細明體"/>
        <family val="3"/>
      </rPr>
      <t>借</t>
    </r>
    <r>
      <rPr>
        <b/>
        <sz val="14"/>
        <color indexed="8"/>
        <rFont val="Arial"/>
        <family val="2"/>
      </rPr>
      <t xml:space="preserve">   </t>
    </r>
    <r>
      <rPr>
        <b/>
        <sz val="14"/>
        <color indexed="8"/>
        <rFont val="細明體"/>
        <family val="3"/>
      </rPr>
      <t>支</t>
    </r>
    <r>
      <rPr>
        <b/>
        <sz val="14"/>
        <color indexed="8"/>
        <rFont val="Arial"/>
        <family val="2"/>
      </rPr>
      <t xml:space="preserve">   </t>
    </r>
    <r>
      <rPr>
        <b/>
        <sz val="14"/>
        <color indexed="8"/>
        <rFont val="細明體"/>
        <family val="3"/>
      </rPr>
      <t>未</t>
    </r>
    <r>
      <rPr>
        <b/>
        <sz val="14"/>
        <color indexed="8"/>
        <rFont val="Arial"/>
        <family val="2"/>
      </rPr>
      <t xml:space="preserve">   </t>
    </r>
    <r>
      <rPr>
        <b/>
        <sz val="14"/>
        <color indexed="8"/>
        <rFont val="細明體"/>
        <family val="3"/>
      </rPr>
      <t>還</t>
    </r>
    <r>
      <rPr>
        <b/>
        <sz val="14"/>
        <color indexed="8"/>
        <rFont val="Arial"/>
        <family val="2"/>
      </rPr>
      <t xml:space="preserve">   </t>
    </r>
    <r>
      <rPr>
        <b/>
        <sz val="14"/>
        <color indexed="8"/>
        <rFont val="細明體"/>
        <family val="3"/>
      </rPr>
      <t>金</t>
    </r>
    <r>
      <rPr>
        <b/>
        <sz val="14"/>
        <color indexed="8"/>
        <rFont val="Arial"/>
        <family val="2"/>
      </rPr>
      <t xml:space="preserve">   </t>
    </r>
    <r>
      <rPr>
        <b/>
        <sz val="14"/>
        <color indexed="8"/>
        <rFont val="細明體"/>
        <family val="3"/>
      </rPr>
      <t>額</t>
    </r>
  </si>
  <si>
    <t>E6</t>
  </si>
  <si>
    <t>繳交社團法人台南家長會聯合會會費</t>
  </si>
  <si>
    <t>E7</t>
  </si>
  <si>
    <t>申請單位</t>
  </si>
  <si>
    <t>104學年度結餘金額</t>
  </si>
  <si>
    <t>105學年度結餘金額</t>
  </si>
  <si>
    <t>控管</t>
  </si>
  <si>
    <t>105.9月晨康早餐餐費</t>
  </si>
  <si>
    <t>105.10月晨康早餐餐費</t>
  </si>
  <si>
    <t>105.11月晨康早餐餐費</t>
  </si>
  <si>
    <t>105.12月晨康早餐餐費</t>
  </si>
  <si>
    <t>106.1月晨康早餐餐費</t>
  </si>
  <si>
    <t>106.2月晨康早餐餐費</t>
  </si>
  <si>
    <t>106.3月晨康早餐餐費</t>
  </si>
  <si>
    <t>106.4月晨康早餐餐費</t>
  </si>
  <si>
    <t>106.5月晨康早餐餐費</t>
  </si>
  <si>
    <t>106.6月晨康早餐餐費</t>
  </si>
  <si>
    <t>105學年家長會專案控管收支明細表(晨康)</t>
  </si>
  <si>
    <t>105學年家長會專案控管收支明細表(文中56空地維護)</t>
  </si>
  <si>
    <t>105學年家長會專案控管收支明細表(體育團隊)</t>
  </si>
  <si>
    <t>105學年家長會專案控管收支明細表(音樂社團演出基金)</t>
  </si>
  <si>
    <t>105學年家長會專案控管收支明細表(105學年度期末感恩餐會)</t>
  </si>
  <si>
    <t>瑤京慈航玄宮捐助文中56空地維護費用</t>
  </si>
  <si>
    <t>控管</t>
  </si>
  <si>
    <t>將控管﹝穿越時空音樂會﹞的剩餘款145158元提出轉入專案控管﹝音樂社團演出基金﹞</t>
  </si>
  <si>
    <t>載送學生至新營與市長照相表揚車資</t>
  </si>
  <si>
    <t>105學年家長會專案控管收支明細表(管弦樂團基金)</t>
  </si>
  <si>
    <t>105學年家長會專案控管收支明細表(鍾文政榮譽會長校務推動基金)</t>
  </si>
  <si>
    <t>將定存318,407元解約轉入專案控管鍾文政榮譽會長校務推動基金</t>
  </si>
  <si>
    <t>川堂兩側50吋電視</t>
  </si>
  <si>
    <t>川堂兩側電視牆安裝費用﹝含電源、網路線安裝﹞</t>
  </si>
  <si>
    <t>紅外線攝影機設置</t>
  </si>
  <si>
    <t>生態池美化工程及招牌石按裝工程</t>
  </si>
  <si>
    <t>正門川堂LED字幕機</t>
  </si>
  <si>
    <t>文元之眼金屬裝飾：鳥、鹿、字費用共73000元。由控管鍾文政榮譽會長校務推動基金支37409元；控管校園維護及設備改善基金支30828元；預備金支4763元</t>
  </si>
  <si>
    <t>家長會</t>
  </si>
  <si>
    <t>總務處</t>
  </si>
  <si>
    <t>105學年家長會專案控管收支明細表(校園維護及設備改善基金)</t>
  </si>
  <si>
    <t>運動會義賣活動收入，存入專案控管校園維護及設備改善基金運用</t>
  </si>
  <si>
    <t>電腦教室一裝2台分離式冷氣機</t>
  </si>
  <si>
    <t>文元之眼金屬裝飾：鳥、鹿、字費用共73000元。由控管鍾文政榮譽會長校務推動基金支37409元；控管校園維護及設備改善基金支30828元；預備金支4763元</t>
  </si>
  <si>
    <t>輔導室</t>
  </si>
  <si>
    <t>105學年家長會專案控管收支明細表(遊戲器材區工程保固金)</t>
  </si>
  <si>
    <t>105學年家長會專案控管收支明細表(合唱團基金)</t>
  </si>
  <si>
    <t>遊戲器材區工程已完工驗收通過，收取保固金10000元</t>
  </si>
  <si>
    <t>105年客家藝文競賽-客語合唱比賽市府補助雜支</t>
  </si>
  <si>
    <t>105年客家藝文競賽-福佬語合唱比賽市府補助雜支</t>
  </si>
  <si>
    <t>105全國音樂比賽同聲合唱組，市府補助雜支</t>
  </si>
  <si>
    <t>合唱團文具和獎勵品</t>
  </si>
  <si>
    <t>學務處</t>
  </si>
  <si>
    <t>海安路停車場停車格劃線用油漆及工具</t>
  </si>
  <si>
    <t>控管</t>
  </si>
  <si>
    <t>石政霖、魏富貴教練帶隊參加日本西都少年棒球交流賽教練補助款</t>
  </si>
  <si>
    <t>105學年家長會專案控管收支明細表(獎助學金)</t>
  </si>
  <si>
    <t>台南市北區文元國小105學年度家長會費控管基金</t>
  </si>
  <si>
    <t>捐款年度</t>
  </si>
  <si>
    <t>收          入</t>
  </si>
  <si>
    <t>金    額</t>
  </si>
  <si>
    <t>支出金額</t>
  </si>
  <si>
    <t>結餘金額</t>
  </si>
  <si>
    <t>備    註</t>
  </si>
  <si>
    <t>歷屆結存</t>
  </si>
  <si>
    <t>陳建岑副會長捐助五年一班經費</t>
  </si>
  <si>
    <t>宋俊明榮譽會長捐助志工團經費</t>
  </si>
  <si>
    <r>
      <t>薛勝元副會長捐助</t>
    </r>
    <r>
      <rPr>
        <sz val="10"/>
        <rFont val="新細明體"/>
        <family val="1"/>
      </rPr>
      <t>三年八班班級經費</t>
    </r>
  </si>
  <si>
    <t>康珀菖家長代表、陳建霖、張明翔、徐宗德、張文禎先生捐助三年十一班投影機費用</t>
  </si>
  <si>
    <t>康珀菖家長代表3000元、陳建霖；徐宗德先生各3000元、張明雄先生2000元、張文禎先生4000元</t>
  </si>
  <si>
    <t>李茂南家長代表捐助五年七班購買書籍經費</t>
  </si>
  <si>
    <r>
      <t>劉麗滿會長捐助</t>
    </r>
    <r>
      <rPr>
        <sz val="10"/>
        <rFont val="新細明體"/>
        <family val="1"/>
      </rPr>
      <t>志工團經費</t>
    </r>
  </si>
  <si>
    <t>劉麗滿會長捐助管弦樂團福安宮演出費用</t>
  </si>
  <si>
    <t>歲末聯誼餐會</t>
  </si>
  <si>
    <t>收入明細紀錄於歲末聯誼餐會工作表</t>
  </si>
  <si>
    <t>期末感恩餐會</t>
  </si>
  <si>
    <t>收入明細紀錄於期末感恩餐會工作表</t>
  </si>
  <si>
    <t>吳家陞副會長捐助群組式警監通報系統控制器</t>
  </si>
  <si>
    <t>劉麗滿會長捐助家長會背心費用</t>
  </si>
  <si>
    <t>運動會</t>
  </si>
  <si>
    <t>收入明細紀錄於運動會工作表</t>
  </si>
  <si>
    <t>常春藤診所捐助管樂團比賽基金</t>
  </si>
  <si>
    <t>常春藤診所捐助弦樂團比賽基金</t>
  </si>
  <si>
    <t>常春藤診所捐助合唱團比賽基金</t>
  </si>
  <si>
    <r>
      <t>常春藤診所捐助</t>
    </r>
    <r>
      <rPr>
        <sz val="10"/>
        <rFont val="新細明體"/>
        <family val="1"/>
      </rPr>
      <t>綠化隊餐費</t>
    </r>
  </si>
  <si>
    <t>劉麗滿會長捐助105學年度家長會會長佈達典禮暨第一次常委會議餐費</t>
  </si>
  <si>
    <r>
      <t>劉麗滿會長捐助</t>
    </r>
    <r>
      <rPr>
        <sz val="10"/>
        <rFont val="新細明體"/>
        <family val="1"/>
      </rPr>
      <t>弦樂團基金</t>
    </r>
  </si>
  <si>
    <r>
      <t>劉麗滿會長捐助</t>
    </r>
    <r>
      <rPr>
        <sz val="10"/>
        <rFont val="新細明體"/>
        <family val="1"/>
      </rPr>
      <t>管樂團基金</t>
    </r>
  </si>
  <si>
    <t>劉麗滿會長捐助獅子有愛視力第一視力篩檢暨視力保健宣導活動經費</t>
  </si>
  <si>
    <t>家長會第三次常委會議餐費</t>
  </si>
  <si>
    <t>穿越時空音樂會</t>
  </si>
  <si>
    <t>收入明細紀錄於穿越時空音樂會工作表</t>
  </si>
  <si>
    <t>陳建岑副會長捐助合唱團基金</t>
  </si>
  <si>
    <t>遊戲器材區工程履約保證金</t>
  </si>
  <si>
    <t>弦樂團後援會捐助弦樂團購買樂器費用</t>
  </si>
  <si>
    <t>畢業典禮</t>
  </si>
  <si>
    <t>收入明細紀錄於畢業典禮工作表</t>
  </si>
  <si>
    <t>翁熙政醫師、李鈺雯醫師、林致平醫師、林德隆醫師、曾樂琴醫師捐助健康中心經費</t>
  </si>
  <si>
    <t>翁熙政醫師3200元、李鈺雯醫師9600元、林致平醫師9600元、林德隆醫師3200元、曾樂琴醫師3200元</t>
  </si>
  <si>
    <t>106年7月22、23日文元國小家長會暨教職員「千島湖平溪2日遊」活動</t>
  </si>
  <si>
    <t>房間費用收入：174000+6000元
劉麗滿會長捐33000+8610元</t>
  </si>
  <si>
    <t>劉麗滿會長慰勞畢業典禮工作人員餐會費用</t>
  </si>
  <si>
    <t>陳建岑副會長捐助管樂團基金</t>
  </si>
  <si>
    <t>劉麗滿會長捐助自強活動伴手禮費用</t>
  </si>
  <si>
    <t>劉麗滿會長捐助自強活動早餐費用</t>
  </si>
  <si>
    <t>專案控管</t>
  </si>
  <si>
    <t>晨康基金</t>
  </si>
  <si>
    <t>收入明細紀錄於晨康工作表</t>
  </si>
  <si>
    <t>文中56空地維護費</t>
  </si>
  <si>
    <t>收入明細紀錄於文中56空地維護工作表</t>
  </si>
  <si>
    <t>體育團隊基金</t>
  </si>
  <si>
    <t>收入明細紀錄於體育團隊基金工作表</t>
  </si>
  <si>
    <t>獎助學金</t>
  </si>
  <si>
    <t>收入明細紀錄於獎助學金工作表</t>
  </si>
  <si>
    <t>音樂社團演出基金</t>
  </si>
  <si>
    <t>收入明細紀錄於音樂社團演出基金工作表</t>
  </si>
  <si>
    <t>105學年度期末感恩餐會</t>
  </si>
  <si>
    <t>管弦樂團基金</t>
  </si>
  <si>
    <t>收入明細紀錄於管弦樂團基金工作表</t>
  </si>
  <si>
    <t>鍾文政榮譽會長校務推動基金</t>
  </si>
  <si>
    <t>校園維護及設備改善基金</t>
  </si>
  <si>
    <t>二手物義賣費用</t>
  </si>
  <si>
    <t>遊戲器材區工程保固金</t>
  </si>
  <si>
    <t>106年2月23日至109年2月22日保固3年，保固期滿後一個月內退還廠商</t>
  </si>
  <si>
    <t>合唱團基金</t>
  </si>
  <si>
    <t>105年客家藝文競賽-客語合唱比賽市府補助雜支13800元、福佬語合唱比賽市府補助雜支13800元；105全國音樂比賽同聲合唱組，市府補助雜支8640元</t>
  </si>
  <si>
    <t>小計</t>
  </si>
  <si>
    <t>小計</t>
  </si>
  <si>
    <t>控管</t>
  </si>
  <si>
    <t>105學年度「歲末送暖」，致贈清寒弱勢學生每名300元助學金，共20名，合計6000元﹝扶弱﹞</t>
  </si>
  <si>
    <t>支付106年6月29日期末感恩餐會費用共324180元﹝專案控管期末餐會去年餘額支付595元，其餘控管期末感恩餐會支付323585元﹞﹝餐費269280元+酒6300元+水壺48600元﹞</t>
  </si>
  <si>
    <t>支付106年市府委託辦理答嘴鼓比賽活動費用</t>
  </si>
  <si>
    <t>學務處</t>
  </si>
  <si>
    <t>憑證編號</t>
  </si>
  <si>
    <t>105學年度第二學期學生團體保險費補助申請預借現金給保險公司</t>
  </si>
  <si>
    <t>教務處</t>
  </si>
  <si>
    <t>支付106年度暑假經濟弱勢學生午餐補助</t>
  </si>
  <si>
    <t>預借動支本校承辦本市106學年度市立國民小學暨幼兒園教師聯合甄選費</t>
  </si>
  <si>
    <t>辦理第四屆WBSC世界盃少棒賽接待墨西哥之經費</t>
  </si>
  <si>
    <t>借支臺南市北區文元國小補助特教設備經費</t>
  </si>
  <si>
    <t>輔導室</t>
  </si>
  <si>
    <t>幼兒園預借105年度幼兒園學童營養品補助經費</t>
  </si>
  <si>
    <t>預借動支本校承辦本市105學年度市立國民小學暨幼兒園教師聯合甄選費用</t>
  </si>
  <si>
    <t>支付105年度寒暑假經濟弱勢學生午餐補助</t>
  </si>
  <si>
    <t>105年菊島盃全國少棒錦標賽住宿誤餐交通費</t>
  </si>
  <si>
    <t>預借運動會各項競賽器材採購</t>
  </si>
  <si>
    <t>105學年度第一學期學生團體保險費補助申請預借現金給保險公司</t>
  </si>
  <si>
    <t>支付106年度寒假經濟弱勢學生午餐補助</t>
  </si>
  <si>
    <t>幼兒園預借106年度幼兒園學童營養品補助經費</t>
  </si>
  <si>
    <t>預支經費辦理105學年度四大音樂社團音樂會</t>
  </si>
  <si>
    <t>借支臺南市北區文元國小家長會暨教職員106年親師旅遊訂金</t>
  </si>
  <si>
    <t>台南市北區文元國小105學年度預備金支出明細表</t>
  </si>
  <si>
    <t>105學年度第二學期花圈、蘭花盆栽、羅馬花柱費用</t>
  </si>
  <si>
    <t>105學年度畢業典禮畢業紀念品500個﹝畢業生+老師﹞共24500元﹝由預算科目A1支20053元；預備金F之4447元﹞</t>
  </si>
  <si>
    <t>E6</t>
  </si>
  <si>
    <t>家長會財務長、幹事職章及會計業務用印章一批</t>
  </si>
  <si>
    <t>家長會辦公室配鑰匙</t>
  </si>
  <si>
    <t>105學年度家長會家長代表大會-礦泉水</t>
  </si>
  <si>
    <t>105學年度家長會家長代表大會-會議手冊</t>
  </si>
  <si>
    <t>列印家長會相關文件用碳粉匣</t>
  </si>
  <si>
    <t>文盈教師高堂過世，輓聯致意</t>
  </si>
  <si>
    <t>105學年度家長會會長布達典禮暨第一次常委會議手冊</t>
  </si>
  <si>
    <t>E2</t>
  </si>
  <si>
    <t>105學年度家長會會長佈達典禮暨第一次常委會議-當選證書製作</t>
  </si>
  <si>
    <t>家長會會長辦公室字畫裱褙用</t>
  </si>
  <si>
    <t>E8</t>
  </si>
  <si>
    <t>105學年度家長會會長布達典禮暨第1次常委會議布條</t>
  </si>
  <si>
    <t>家長會行政用文具</t>
  </si>
  <si>
    <t>支105學年度家長會家長代表大會布條</t>
  </si>
  <si>
    <t>105學年度家長會會長布達典禮暨第1次常委會議-邀請卡郵寄</t>
  </si>
  <si>
    <t>家長會行政用印表機</t>
  </si>
  <si>
    <t>E7</t>
  </si>
  <si>
    <t>105學年度臺南市語文競賽﹝預賽﹞獎勵金</t>
  </si>
  <si>
    <t>105學年度臺南市語文競賽﹝決賽﹞獎勵金</t>
  </si>
  <si>
    <t>臺南市105學年度學生美術比賽獎勵金</t>
  </si>
  <si>
    <t>105年中小學田徑錦標賽獎勵金</t>
  </si>
  <si>
    <t>105年台南市市長盃國小田徑賽獎勵金</t>
  </si>
  <si>
    <t>105年台南市中小學射箭錦標賽獎勵金</t>
  </si>
  <si>
    <t>家長會招待來賓之飲品</t>
  </si>
  <si>
    <t>105年學校家庭教育教案徵選比賽獎勵金</t>
  </si>
  <si>
    <t>105年度學校家庭教育學生主題創作徵選比賽獎勵金</t>
  </si>
  <si>
    <t>E4</t>
  </si>
  <si>
    <t>105年10、11月家長會會計補助津貼</t>
  </si>
  <si>
    <t>105年友善校園學生事務及輔導工作「性別議題文宣設計」比賽獎勵金</t>
  </si>
  <si>
    <t>家長會製作﹝陳素蜜財務長﹞名片製作費用</t>
  </si>
  <si>
    <t>直笛團參加臺南市105學年度學生音樂比賽直笛合奏﹝成績：特優﹞比賽獎勵金</t>
  </si>
  <si>
    <t>指導合唱團參加客家委員會105年全國中小學客家藝文競賽總決賽客家歌唱表演類國小高年級組﹝成績：第三名﹞比賽獎勵金</t>
  </si>
  <si>
    <t>會長簽名章</t>
  </si>
  <si>
    <t>臺南市105年校園正向管教範例徵選榮獲佳作獎勵金</t>
  </si>
  <si>
    <t>105學年度家長會第二次常委會議手冊及資料</t>
  </si>
  <si>
    <t>105年12月9日家長會第二次常委會議便當及飲料費用</t>
  </si>
  <si>
    <t>參加台南市105年度推廣正確用藥教育我家要健康親子短劇徵選獲佳作獎勵金</t>
  </si>
  <si>
    <t>家長會發送聖誕節糖果之提袋及文具裝飾用品費用</t>
  </si>
  <si>
    <t>105年12月家長會會計補助津貼</t>
  </si>
  <si>
    <t>105學年度第一學期花籃、輓聯、花圈費用</t>
  </si>
  <si>
    <t>105年度推動本土教育-魔法語花一頁書競賽成績獎勵金</t>
  </si>
  <si>
    <t>105年度推動本土教育-小小解說員成績獎勵金</t>
  </si>
  <si>
    <t>臺南市105學年度特殊教育學生才藝比賽國小個人賽B組佳作</t>
  </si>
  <si>
    <t>招待來賓、家長委員、志工團整理二手回收物資飲料</t>
  </si>
  <si>
    <t>105學年度歲末感恩餐會邀請卡郵資、摸彩券、紅包袋</t>
  </si>
  <si>
    <t>家長會辦公室用衛生紙、濕紙巾</t>
  </si>
  <si>
    <t>李高瑞主任榮退致贈黃金金幣匾額一座</t>
  </si>
  <si>
    <t>家長會會計曾燕芬協助會務推展及表現良好，適逢農曆春節期間，酌於家長會行政事務費﹝會計科目E6﹞撥款新台幣貳仟伍佰元整，予以獎勵</t>
  </si>
  <si>
    <t>105年總統盃全國射箭錦標賽獎勵金</t>
  </si>
  <si>
    <t>105年市長盃滑輪溜冰錦標賽獎勵金</t>
  </si>
  <si>
    <t>105年市長盃民俗體育錦標賽獎勵金</t>
  </si>
  <si>
    <t>105年台南市中小學桌球錦標賽獎勵金</t>
  </si>
  <si>
    <t>106年台南市大隊接力對抗賽獎勵金</t>
  </si>
  <si>
    <t>E5</t>
  </si>
  <si>
    <t>105學年度文元教職員工9位服務滿8年獎勵金</t>
  </si>
  <si>
    <t>106年1月家長會會計補助津貼</t>
  </si>
  <si>
    <t>106年2月家長會會計補助津貼</t>
  </si>
  <si>
    <t>招待家長會幹部及同仁之餐費</t>
  </si>
  <si>
    <t>臺南市105年度公私立國民小學英語讀者劇場競賽成績獎勵金</t>
  </si>
  <si>
    <t>招待來賓評選委員、開會用飲料</t>
  </si>
  <si>
    <t>臺南市105學年度全國學生美術比賽獎勵金</t>
  </si>
  <si>
    <t>105學年度第三次常委會議手冊印製</t>
  </si>
  <si>
    <t>教評會及主管會議、同仁開會、教保輔導團開會、教育局長官及校內主任開會、家長會會長總幹事等補拍團體照、跑道工程驗收、國際獅子會蒞臨辦理視力保健活動飲料；弦樂團參加三校聯合音樂會用餐盒</t>
  </si>
  <si>
    <t>105學年度第二學期花圈費用</t>
  </si>
  <si>
    <t>弦樂團參加105學年度全國學生音樂比賽弦樂合奏比賽﹝成績：特優﹞獎勵金</t>
  </si>
  <si>
    <t>管樂團參加105學年度全國學生音樂比賽管樂合奏比賽﹝成績：優等﹞獎勵金</t>
  </si>
  <si>
    <t>管弦樂團參加105學年度全國學生音樂比賽管弦樂合奏比賽﹝成績：優等﹞獎勵金</t>
  </si>
  <si>
    <t>合唱團參加105年學年度全國學生音樂比賽同聲合唱比賽﹝成績：優等﹞獎勵金</t>
  </si>
  <si>
    <t>招待家長會幹部核章及參加兒童節表揚大會；跑道落成剪綵貴賓飲料。感謝陳怡真老師擔任合唱團伴奏致贈禮券</t>
  </si>
  <si>
    <t>106年度市長盃語文競賽國小學生A3組英語朗讀項目榮獲第二名獎勵金</t>
  </si>
  <si>
    <t>106年3-4月家長會會計補助津貼</t>
  </si>
  <si>
    <t>跑道完工剪綵招待來賓之餐點、家長會幹部開會用飲品</t>
  </si>
  <si>
    <t>E7</t>
  </si>
  <si>
    <t>106年台南市國小田徑錦標賽獎勵金</t>
  </si>
  <si>
    <t>106年台南市春季田徑賽獎勵金</t>
  </si>
  <si>
    <t>106年台南市國小籃球對抗賽獎勵金﹝女童﹞</t>
  </si>
  <si>
    <t>台南市105學年度台南市普及化運動樂樂棒球錦標賽獎勵金</t>
  </si>
  <si>
    <t>106年台南市中小學射箭對抗賽獎勵金</t>
  </si>
  <si>
    <t>106年台南市國小籃球錦標賽獎勵金﹝男童﹞</t>
  </si>
  <si>
    <t>106年台南市中小學桌球對抗賽獎勵金</t>
  </si>
  <si>
    <t>合唱團參加105學年度全國師生鄉土歌謠比賽-福佬語系-國小團體組﹝成績：優等﹞獎勵金</t>
  </si>
  <si>
    <t>合唱團參加105學年度全國師生鄉土歌謠比賽-客家語系-國小團體組﹝成績：優等﹞獎勵金</t>
  </si>
  <si>
    <t>105學年度第四次常委會議手冊印製</t>
  </si>
  <si>
    <t>106年5月26日家長會第四次常委會議壽司便當及飲品費用</t>
  </si>
  <si>
    <t>歡送會計曾雅雲主任榮調致贈紀念品匾額一座</t>
  </si>
  <si>
    <t>家長會、同仁會議及四大樂團檢討會用飲料；5/18晚上管樂團打擊樂表演花束費用</t>
  </si>
  <si>
    <t>台南市105學年度健康逗陣行答嘴鼓比賽獎勵金</t>
  </si>
  <si>
    <t>臺南市106年度國民小學學生國語說故事比賽成績優異獎勵金</t>
  </si>
  <si>
    <t>顏慧敏老師榮陞協進國小園長、吳淑媛老師獲師鐸獎致贈匾額各乙座</t>
  </si>
  <si>
    <t>親師感恩餐會邀請函郵寄費用</t>
  </si>
  <si>
    <t>參加臺南市105學年度健康促進學校校園健康主播短劇徵選短劇徵選榮獲優勝獎勵金</t>
  </si>
  <si>
    <t>105學年度第二學期花圈、高架花藍費用</t>
  </si>
  <si>
    <t>慶祝李貞儀校長生日，生日蛋糕及花束費用</t>
  </si>
  <si>
    <t>E3</t>
  </si>
  <si>
    <t>106年7月22、23日文元國小家長會暨教職員「千島湖平溪2日遊」活動團費共357000元。預算科目控管支出207000元；預算科目E3支出150000元﹝檢據核銷歸還借支80000元，憑證編號399號；支付廠商70000元﹞</t>
  </si>
  <si>
    <t>招待家長會幹部、貴賓用飲料</t>
  </si>
  <si>
    <t>106年5-6月家長會會計補助津貼</t>
  </si>
  <si>
    <t>家長會會計用碳粉匣</t>
  </si>
  <si>
    <t>招待家長會幹部、訪客用飲料；致贈弦樂團三位離職老師﹝林亭吟、林昌龍、權雋文﹞匾額、跨業交流協會黃珷欽當選理事長致贈賀匾</t>
  </si>
  <si>
    <t>106年民俗體育SUPERSTAR錦標賽獎勵金</t>
  </si>
  <si>
    <t>親師感恩餐會第五分局護童專案用獎狀夾</t>
  </si>
  <si>
    <t>學生參加2017大台南國際音樂大賽﹝03.26管樂獨奏項目﹞獎勵金</t>
  </si>
  <si>
    <t>學生參加2017大台南國際音樂大賽﹝03.18-19弦樂獨奏項目﹞獎勵金</t>
  </si>
  <si>
    <t>支付副會長以上﹝六年級畢業生﹞及卸任幹部獎牌費用</t>
  </si>
  <si>
    <t>恭賀方樹啟主任榮昇新橋國小校長致贈琉金浮雕一座</t>
  </si>
  <si>
    <t>家長會行政用文具</t>
  </si>
  <si>
    <t>慰勞長官及工作人員教甄業務辛苦之綠豆湯費用</t>
  </si>
  <si>
    <t>105學年度臺南市第57屆公私立國民中小學科學展覽會成績優異獎勵金</t>
  </si>
  <si>
    <t>家長會現金保險費用</t>
  </si>
  <si>
    <t>106年7-8月家長會會計補助津貼</t>
  </si>
  <si>
    <t>家長會</t>
  </si>
  <si>
    <t>總務處</t>
  </si>
  <si>
    <t>校長室</t>
  </si>
  <si>
    <t>學務處</t>
  </si>
  <si>
    <t>台南市北區文元國小105學年度各項收支明細表</t>
  </si>
  <si>
    <t>E6</t>
  </si>
  <si>
    <t>陳福慶主任榮退致贈黃金金幣匾額一件</t>
  </si>
  <si>
    <t>E4</t>
  </si>
  <si>
    <t>106年9月家長會會計補助津貼</t>
  </si>
  <si>
    <r>
      <t>106年中秋節禮品費用（共264份。</t>
    </r>
    <r>
      <rPr>
        <sz val="10"/>
        <color indexed="8"/>
        <rFont val="新細明體"/>
        <family val="1"/>
      </rPr>
      <t>81,000元由預算科目E1支付；77,400元由預算科目F支付）</t>
    </r>
  </si>
  <si>
    <t>借支臺南市106學年度國民中小學學生健康檢查觀察員研習各項支出費用</t>
  </si>
  <si>
    <t>借支管樂團九月份、十月份指導老師薪資</t>
  </si>
  <si>
    <t>借支106年8月份棒球隊參加澎湖菊島盃棒球比賽各項支出費用</t>
  </si>
  <si>
    <t>E1</t>
  </si>
  <si>
    <t>E6</t>
  </si>
  <si>
    <t>校內紅白帖送鮮花等等</t>
  </si>
  <si>
    <t>陳建岑副會長父親告別式用蘭花</t>
  </si>
  <si>
    <t>台南市平安宮管理委員會20,000元、陳建岑副會長10,000元、不具名人士8,000元捐助管弦樂團基金</t>
  </si>
  <si>
    <t>劉麗滿會長20,000元、吳家陞副會長10,000元捐助管弦樂團基金</t>
  </si>
  <si>
    <t>財團法人臺南市臺疆祖廟大觀音亭暨祀典興濟宮捐助管弦樂團基金</t>
  </si>
  <si>
    <t>謝立睿常委捐助管弦樂團基金</t>
  </si>
  <si>
    <t>陳璟鋒副會長10,000元、福安宮管理委員會30,000元捐助管弦樂團基金</t>
  </si>
  <si>
    <t>福安宮管理委員會捐助管弦樂團基金</t>
  </si>
  <si>
    <t>陳建典副會長捐助管弦樂團基金</t>
  </si>
  <si>
    <t>管弦樂團105年音樂比賽服裝製作﹝由家長會管弦樂團基金支付11760元，樂團現金支付1470元﹞</t>
  </si>
  <si>
    <t>管弦樂團參加105年台南市學生音樂比賽管弦樂合奏服裝製作費</t>
  </si>
  <si>
    <t>管弦樂團全國賽﹝03/02高雄﹞飲料﹝由管弦樂團基金支﹞</t>
  </si>
  <si>
    <t>105全國音樂比賽管弦樂合奏組，市府補助之雜支費</t>
  </si>
  <si>
    <t>合唱團購譜「阿母唱的歌」</t>
  </si>
  <si>
    <t>音樂比賽指定曲「日頭花」編曲使用費</t>
  </si>
  <si>
    <t>管樂團參加105年台南市學生音樂比賽車資﹝由音樂社團演出基金支﹞</t>
  </si>
  <si>
    <t>弦樂團參加105年台南市學生音樂比賽車資﹝由音樂社團演出基金支﹞</t>
  </si>
  <si>
    <t>合唱團參加105年台南市學生音樂比賽車資﹝由音樂社團演出基金支﹞</t>
  </si>
  <si>
    <t>合唱團參加105年台南市學生音樂比賽11/08、11/09午餐</t>
  </si>
  <si>
    <t>合唱團參加105年11月9日台南市學生音樂比賽車資﹝由音樂社團演出基金支﹞</t>
  </si>
  <si>
    <t>合唱團參加105年學年度臺南市學生音樂比賽暨師生鄉土歌謠比賽伴奏費用</t>
  </si>
  <si>
    <t>合唱團參加105年學年度全國學生音樂比賽同聲合唱伴奏費用</t>
  </si>
  <si>
    <t>管弦樂團參加全國賽﹝03/02高雄﹞租用樂器車運送樂器運費﹝由音樂社團演出基金支﹞</t>
  </si>
  <si>
    <t>收入科目</t>
  </si>
  <si>
    <t>金額</t>
  </si>
  <si>
    <t>編號</t>
  </si>
  <si>
    <t>支出科目</t>
  </si>
  <si>
    <t>支出金額</t>
  </si>
  <si>
    <t>A1</t>
  </si>
  <si>
    <t>105學年度畢業典禮</t>
  </si>
  <si>
    <t>A2</t>
  </si>
  <si>
    <t>學期總成績優良學生獎品(上下學期)</t>
  </si>
  <si>
    <t>A3</t>
  </si>
  <si>
    <t>校內外語文相關競賽活動</t>
  </si>
  <si>
    <t>A4</t>
  </si>
  <si>
    <t>A5</t>
  </si>
  <si>
    <t>科展團隊補助</t>
  </si>
  <si>
    <t>A6</t>
  </si>
  <si>
    <t>A7</t>
  </si>
  <si>
    <t>年度圖書購書及圖書館設備</t>
  </si>
  <si>
    <t>A8</t>
  </si>
  <si>
    <t>校刋(31、32期)</t>
  </si>
  <si>
    <t>英語讀劇</t>
  </si>
  <si>
    <t>A10</t>
  </si>
  <si>
    <t>教師專業社群發展</t>
  </si>
  <si>
    <t>A11</t>
  </si>
  <si>
    <t>春聯揮毫</t>
  </si>
  <si>
    <t>A12</t>
  </si>
  <si>
    <t>書法教學</t>
  </si>
  <si>
    <t>A13</t>
  </si>
  <si>
    <t>教室布置優秀班級獎勵金</t>
  </si>
  <si>
    <t>A14</t>
  </si>
  <si>
    <t>雜支</t>
  </si>
  <si>
    <r>
      <rPr>
        <b/>
        <sz val="12"/>
        <rFont val="細明體"/>
        <family val="3"/>
      </rPr>
      <t>合</t>
    </r>
    <r>
      <rPr>
        <b/>
        <sz val="12"/>
        <rFont val="Arial"/>
        <family val="2"/>
      </rPr>
      <t xml:space="preserve">                          </t>
    </r>
    <r>
      <rPr>
        <b/>
        <sz val="12"/>
        <rFont val="細明體"/>
        <family val="3"/>
      </rPr>
      <t>計</t>
    </r>
  </si>
  <si>
    <t>B1-1</t>
  </si>
  <si>
    <r>
      <t>105</t>
    </r>
    <r>
      <rPr>
        <sz val="11"/>
        <rFont val="細明體"/>
        <family val="3"/>
      </rPr>
      <t>學年度運動會</t>
    </r>
  </si>
  <si>
    <t>1田徑、2射箭、3籃球、4樂樂棒球、5直排輪、6游泳</t>
  </si>
  <si>
    <t>下學期班際競賽
1年級呼拉圈
2年級跳繩
3年級樂樂棒球
4年級800公尺跑
5年級3公里路跑、足球
6年級水上運動會、籃球</t>
  </si>
  <si>
    <t>B1-4</t>
  </si>
  <si>
    <t>鐘點代課教師訓練籃球隊鐘點費</t>
  </si>
  <si>
    <t>B2-1</t>
  </si>
  <si>
    <t>導護志工配備及器具</t>
  </si>
  <si>
    <t>B2-2</t>
  </si>
  <si>
    <t>優良行為學生獎品</t>
  </si>
  <si>
    <t>支援學校幼童軍團
各項活動經費</t>
  </si>
  <si>
    <t>B3-1</t>
  </si>
  <si>
    <r>
      <rPr>
        <sz val="11"/>
        <rFont val="新細明體"/>
        <family val="1"/>
      </rPr>
      <t>健康促進及衛教活動</t>
    </r>
  </si>
  <si>
    <t>B3-2</t>
  </si>
  <si>
    <t>廁所清掃經費</t>
  </si>
  <si>
    <t>口腔檢查醫師篩檢費</t>
  </si>
  <si>
    <t>B4</t>
  </si>
  <si>
    <t>六年級戶外教育早餐</t>
  </si>
  <si>
    <t>B5</t>
  </si>
  <si>
    <t>雜支</t>
  </si>
  <si>
    <t>D1</t>
  </si>
  <si>
    <t>水電修繕臨時工、場地佈置</t>
  </si>
  <si>
    <t>D2</t>
  </si>
  <si>
    <r>
      <rPr>
        <sz val="11"/>
        <rFont val="新細明體"/>
        <family val="1"/>
      </rPr>
      <t>值夜</t>
    </r>
    <r>
      <rPr>
        <sz val="11"/>
        <rFont val="Arial"/>
        <family val="2"/>
      </rPr>
      <t>(</t>
    </r>
    <r>
      <rPr>
        <sz val="11"/>
        <rFont val="新細明體"/>
        <family val="1"/>
      </rPr>
      <t>駐校</t>
    </r>
    <r>
      <rPr>
        <sz val="11"/>
        <rFont val="Arial"/>
        <family val="2"/>
      </rPr>
      <t>)</t>
    </r>
    <r>
      <rPr>
        <sz val="11"/>
        <rFont val="新細明體"/>
        <family val="1"/>
      </rPr>
      <t>警衛值班費用〈每次</t>
    </r>
    <r>
      <rPr>
        <sz val="11"/>
        <rFont val="Arial"/>
        <family val="2"/>
      </rPr>
      <t>400</t>
    </r>
    <r>
      <rPr>
        <sz val="11"/>
        <rFont val="新細明體"/>
        <family val="1"/>
      </rPr>
      <t>〉</t>
    </r>
  </si>
  <si>
    <t>D3</t>
  </si>
  <si>
    <r>
      <rPr>
        <sz val="11"/>
        <color indexed="8"/>
        <rFont val="新細明體"/>
        <family val="1"/>
      </rPr>
      <t>校園綠化、美化</t>
    </r>
  </si>
  <si>
    <t>D4</t>
  </si>
  <si>
    <r>
      <rPr>
        <sz val="11"/>
        <color indexed="8"/>
        <rFont val="新細明體"/>
        <family val="1"/>
      </rPr>
      <t>事務助理外出油費補助</t>
    </r>
  </si>
  <si>
    <t>D5</t>
  </si>
  <si>
    <r>
      <rPr>
        <sz val="11"/>
        <color indexed="8"/>
        <rFont val="新細明體"/>
        <family val="1"/>
      </rPr>
      <t>研習及評選會議等經費</t>
    </r>
    <r>
      <rPr>
        <sz val="11"/>
        <color indexed="8"/>
        <rFont val="Arial"/>
        <family val="2"/>
      </rPr>
      <t xml:space="preserve">    </t>
    </r>
  </si>
  <si>
    <t>D6</t>
  </si>
  <si>
    <t>班級設備及校園修繕預備金</t>
  </si>
  <si>
    <t>各班文具費</t>
  </si>
  <si>
    <t>C1</t>
  </si>
  <si>
    <r>
      <rPr>
        <sz val="11"/>
        <rFont val="新細明體"/>
        <family val="1"/>
      </rPr>
      <t>志工團團務運作補助</t>
    </r>
  </si>
  <si>
    <t>C2</t>
  </si>
  <si>
    <r>
      <t>106</t>
    </r>
    <r>
      <rPr>
        <sz val="11"/>
        <rFont val="新細明體"/>
        <family val="1"/>
      </rPr>
      <t>學年度新生始業輔導活動</t>
    </r>
  </si>
  <si>
    <t>C3</t>
  </si>
  <si>
    <r>
      <rPr>
        <sz val="11"/>
        <rFont val="新細明體"/>
        <family val="1"/>
      </rPr>
      <t>推展「友善校園」及「特殊教育」相關系列活動</t>
    </r>
  </si>
  <si>
    <t>C4</t>
  </si>
  <si>
    <r>
      <rPr>
        <sz val="11"/>
        <rFont val="新細明體"/>
        <family val="1"/>
      </rPr>
      <t>金雞獎（榮譽制度）</t>
    </r>
    <r>
      <rPr>
        <sz val="11"/>
        <rFont val="Arial"/>
        <family val="2"/>
      </rPr>
      <t xml:space="preserve">                                    </t>
    </r>
  </si>
  <si>
    <r>
      <rPr>
        <b/>
        <sz val="12"/>
        <rFont val="新細明體"/>
        <family val="1"/>
      </rPr>
      <t>合</t>
    </r>
    <r>
      <rPr>
        <b/>
        <sz val="12"/>
        <rFont val="Arial"/>
        <family val="2"/>
      </rPr>
      <t xml:space="preserve">                          </t>
    </r>
    <r>
      <rPr>
        <b/>
        <sz val="12"/>
        <rFont val="新細明體"/>
        <family val="1"/>
      </rPr>
      <t>計</t>
    </r>
  </si>
  <si>
    <t>F</t>
  </si>
  <si>
    <t>預備金</t>
  </si>
  <si>
    <t>E5</t>
  </si>
  <si>
    <t>E6</t>
  </si>
  <si>
    <t>E8</t>
  </si>
  <si>
    <r>
      <rPr>
        <b/>
        <sz val="16"/>
        <rFont val="細明體"/>
        <family val="3"/>
      </rPr>
      <t>台南市北區文元國小</t>
    </r>
    <r>
      <rPr>
        <b/>
        <sz val="16"/>
        <rFont val="Arial"/>
        <family val="2"/>
      </rPr>
      <t>105</t>
    </r>
    <r>
      <rPr>
        <b/>
        <sz val="16"/>
        <rFont val="細明體"/>
        <family val="3"/>
      </rPr>
      <t>學年度家長會預算支出結算表</t>
    </r>
  </si>
  <si>
    <r>
      <rPr>
        <b/>
        <sz val="16"/>
        <rFont val="新細明體"/>
        <family val="1"/>
      </rPr>
      <t>台南市北區文元國小</t>
    </r>
    <r>
      <rPr>
        <b/>
        <sz val="16"/>
        <rFont val="Arial"/>
        <family val="2"/>
      </rPr>
      <t>105</t>
    </r>
    <r>
      <rPr>
        <b/>
        <sz val="16"/>
        <rFont val="新細明體"/>
        <family val="1"/>
      </rPr>
      <t>學年度預備金預算支出結算表</t>
    </r>
  </si>
  <si>
    <r>
      <rPr>
        <b/>
        <sz val="16"/>
        <rFont val="新細明體"/>
        <family val="1"/>
      </rPr>
      <t>台南市北區文元國小</t>
    </r>
    <r>
      <rPr>
        <b/>
        <sz val="16"/>
        <rFont val="Arial"/>
        <family val="2"/>
      </rPr>
      <t>105</t>
    </r>
    <r>
      <rPr>
        <b/>
        <sz val="16"/>
        <rFont val="新細明體"/>
        <family val="1"/>
      </rPr>
      <t>學年度總務處預算支出結算表</t>
    </r>
  </si>
  <si>
    <r>
      <rPr>
        <b/>
        <sz val="16"/>
        <rFont val="細明體"/>
        <family val="3"/>
      </rPr>
      <t>台南市北區文元國小</t>
    </r>
    <r>
      <rPr>
        <b/>
        <sz val="16"/>
        <rFont val="Arial"/>
        <family val="2"/>
      </rPr>
      <t>105</t>
    </r>
    <r>
      <rPr>
        <b/>
        <sz val="16"/>
        <rFont val="細明體"/>
        <family val="3"/>
      </rPr>
      <t>學年度輔導室預算支出結算表</t>
    </r>
  </si>
  <si>
    <r>
      <rPr>
        <b/>
        <sz val="16"/>
        <rFont val="細明體"/>
        <family val="3"/>
      </rPr>
      <t>台南市北區文元國小</t>
    </r>
    <r>
      <rPr>
        <b/>
        <sz val="16"/>
        <rFont val="Arial"/>
        <family val="2"/>
      </rPr>
      <t>105</t>
    </r>
    <r>
      <rPr>
        <b/>
        <sz val="16"/>
        <rFont val="細明體"/>
        <family val="3"/>
      </rPr>
      <t>學年度教務處預算支出結算表</t>
    </r>
  </si>
  <si>
    <r>
      <rPr>
        <b/>
        <sz val="16"/>
        <rFont val="細明體"/>
        <family val="3"/>
      </rPr>
      <t>台南市北區文元國小</t>
    </r>
    <r>
      <rPr>
        <b/>
        <sz val="16"/>
        <rFont val="Arial"/>
        <family val="2"/>
      </rPr>
      <t>105</t>
    </r>
    <r>
      <rPr>
        <b/>
        <sz val="16"/>
        <rFont val="細明體"/>
        <family val="3"/>
      </rPr>
      <t>學年度學務處預算支出結算表</t>
    </r>
  </si>
  <si>
    <r>
      <rPr>
        <b/>
        <sz val="12"/>
        <rFont val="新細明體"/>
        <family val="1"/>
      </rPr>
      <t>會計科目代碼</t>
    </r>
  </si>
  <si>
    <t>經費項目</t>
  </si>
  <si>
    <r>
      <rPr>
        <b/>
        <sz val="12"/>
        <rFont val="新細明體"/>
        <family val="1"/>
      </rPr>
      <t>決議金額</t>
    </r>
  </si>
  <si>
    <r>
      <rPr>
        <b/>
        <sz val="12"/>
        <rFont val="新細明體"/>
        <family val="1"/>
      </rPr>
      <t>實際支出</t>
    </r>
  </si>
  <si>
    <r>
      <rPr>
        <b/>
        <sz val="12"/>
        <rFont val="新細明體"/>
        <family val="1"/>
      </rPr>
      <t>剩餘金額</t>
    </r>
  </si>
  <si>
    <t>H</t>
  </si>
  <si>
    <t>104學年度結存</t>
  </si>
  <si>
    <t>I</t>
  </si>
  <si>
    <t>104學年度應付款項</t>
  </si>
  <si>
    <t>106年9月5日中元節普渡牲禮、水果、金紙、餅乾等費用﹝家長會﹞</t>
  </si>
  <si>
    <t>G5</t>
  </si>
  <si>
    <t>105年9月定存利息</t>
  </si>
  <si>
    <t>控管</t>
  </si>
  <si>
    <t>陳建岑副會長捐助五年一班經費</t>
  </si>
  <si>
    <t>G4</t>
  </si>
  <si>
    <t>陳建岑副會長捐助校務推動基金</t>
  </si>
  <si>
    <t>宋俊明榮譽會長捐助志工團經費</t>
  </si>
  <si>
    <t>薛勝元副會長捐助三年八班班級經費</t>
  </si>
  <si>
    <t>康珀菖家長代表、陳建霖、張明翔、徐宗德、張文禎先生捐助三年十一班投影機費用</t>
  </si>
  <si>
    <t>台南市平安宮管理委員會20,000元、陳建岑副會長10,000元、不具名人士8,000元捐助管弦樂團基金</t>
  </si>
  <si>
    <t>劉麗滿會長20,000元、吳家陞副會長10,000元捐助管弦樂團基金</t>
  </si>
  <si>
    <t>B3-2</t>
  </si>
  <si>
    <t>105年9月份廁所外包經費</t>
  </si>
  <si>
    <t>歸還現金：幼兒園預借105年度幼兒園學童營養品補助經費</t>
  </si>
  <si>
    <t>劉麗滿會長捐助志工團經費</t>
  </si>
  <si>
    <t>支付三年十一班投影機費用</t>
  </si>
  <si>
    <t>耒趁有限公司、歐明輝先生、蔡旺岐先生捐助校務推動基金各5000元，共15000元</t>
  </si>
  <si>
    <t>宗群旅行社有限公司捐助校務推動基金</t>
  </si>
  <si>
    <t>黃振恭先生、成功里里長鄭景元先生各捐助校務推動基金2,000元，總計4,000元</t>
  </si>
  <si>
    <t>105年10月26日至105年11月7日家長會基金收入﹝詳如附表﹞</t>
  </si>
  <si>
    <t>105學年度家長會基金，提撥歲末聯誼及期末感恩餐會費用，自105年10月26日至105年11月7日止，﹝顧問2人每人提撥5,000元,總計提撥金額為10,000元﹞歲末聯誼餐費5,000元，期末感恩餐費5,000元</t>
  </si>
  <si>
    <t>B5</t>
  </si>
  <si>
    <t>105年11月8日至105年12月8日家長會基金收入﹝詳如附表﹞</t>
  </si>
  <si>
    <t>G3</t>
  </si>
  <si>
    <t>運動會捐款﹝王志鴻委員10800元；鍾文政榮譽會長20000元；花園夜市管理委員會5000元；高崇獻委員3000元；林建榮、曾易濬、陳建岑副會長各10000元;呂坤宗副會長3600元﹞</t>
  </si>
  <si>
    <t>105年12月17日運動會，家長會委員暨學校同仁中午用餐費用</t>
  </si>
  <si>
    <t>105年12月20日藍玉棠副會長長會基金收入</t>
  </si>
  <si>
    <t>105學年度家長會基金，提撥歲末聯誼及期末感恩餐會費用，自105年11月8日至105年12月20日止，﹝副會長3人每人提撥2,000元,總計提撥金額為6,000元﹞歲末聯誼餐費3,000元，期末感恩餐費3,000元</t>
  </si>
  <si>
    <t>借支歸還：預借動支本校承辦本市105學年度市立國民小學暨幼兒園教師聯合甄選費用</t>
  </si>
  <si>
    <t>105年12月21日活期利息</t>
  </si>
  <si>
    <t>李錫鐘顧問家長會基金收入</t>
  </si>
  <si>
    <t>105學年度家長會基金，提撥歲末聯誼及期末感恩餐會費用，﹝李錫鐘顧問1人，,總計提撥金額為5,000元﹞歲末聯誼餐費2,500元，期末感恩餐費2,500元</t>
  </si>
  <si>
    <t>支付運動會各項費用﹝檢據核銷歸還借支，憑證編號63號﹞</t>
  </si>
  <si>
    <t>歸還：預借運動會各項競賽器材採購</t>
  </si>
  <si>
    <t>B1-1</t>
  </si>
  <si>
    <t>劉麗滿會長捐助弦樂團基金</t>
  </si>
  <si>
    <t>借支歸還：105年菊島盃全國少棒錦標賽住宿誤餐交通費﹝支票94500元，現金25500元﹞</t>
  </si>
  <si>
    <t>106.1.18歲末聯誼餐會捐款收入</t>
  </si>
  <si>
    <t>106年1月18日歲末聯誼餐費</t>
  </si>
  <si>
    <t>106.1.18歲末聯誼餐會，摸彩金支出</t>
  </si>
  <si>
    <t>劉麗滿會長捐助校務推動基金</t>
  </si>
  <si>
    <t>歲末聯誼餐會剩餘款提出21,670元做為家長會行政聯繫會議餐費</t>
  </si>
  <si>
    <t>六年級戶外教育早餐費用</t>
  </si>
  <si>
    <t>陳建岑副會長捐助合唱團基金</t>
  </si>
  <si>
    <t>106年4月7日路跑活動餐盒費用</t>
  </si>
  <si>
    <t>弦樂團後援會捐助弦樂團購買樂器費用</t>
  </si>
  <si>
    <t>106年5月6日穿越時空音樂會捐款收入</t>
  </si>
  <si>
    <t>106年5月6日穿越時空音樂會邀請卡郵資</t>
  </si>
  <si>
    <t>105學年度下學期家長會費</t>
  </si>
  <si>
    <t>D6</t>
  </si>
  <si>
    <t>106年6月21日活期利息</t>
  </si>
  <si>
    <t>A1</t>
  </si>
  <si>
    <t>105學年度畢業典禮校長及會長花束費用</t>
  </si>
  <si>
    <t>106.6月份金雞獎獎狀與照片共1387元﹝擬由預算科目C4支付935元；由預算科目C5支付452元﹞</t>
  </si>
  <si>
    <t>106年7月22、23日文元國小家長會暨教職員「千島湖平溪2日遊」活動房間費用收入﹝2人共6000元﹞</t>
  </si>
  <si>
    <t>劉麗滿會長捐助自強活動經費</t>
  </si>
  <si>
    <t>劉麗滿會長捐助自強活動早餐費用</t>
  </si>
  <si>
    <t>C2</t>
  </si>
  <si>
    <t>學務處</t>
  </si>
  <si>
    <t>期末感謝護童專案員警辛勞致贈加菜金</t>
  </si>
  <si>
    <t>E6</t>
  </si>
  <si>
    <t>管、弦樂團後援會印章費用</t>
  </si>
  <si>
    <t>D2</t>
  </si>
  <si>
    <t>9月份夜班警衛值勤薪資</t>
  </si>
  <si>
    <t>總務處</t>
  </si>
  <si>
    <t>D1</t>
  </si>
  <si>
    <t>9月支援校園修繕</t>
  </si>
  <si>
    <t>控管</t>
  </si>
  <si>
    <t>財團法人臺南市臺疆祖廟大觀音亭暨祀典興濟宮捐助管弦樂團基金</t>
  </si>
  <si>
    <t>學務處</t>
  </si>
  <si>
    <t>教務處</t>
  </si>
  <si>
    <t>E6</t>
  </si>
  <si>
    <t>家長會辦公室配鑰匙</t>
  </si>
  <si>
    <t>謝立睿常委捐助管弦樂團基金</t>
  </si>
  <si>
    <t>借支</t>
  </si>
  <si>
    <t>C5</t>
  </si>
  <si>
    <t>105年9月9日班親會工作人員飲料</t>
  </si>
  <si>
    <t>輔導室</t>
  </si>
  <si>
    <t>105學年度家長會家長代表大會-礦泉水</t>
  </si>
  <si>
    <t>105學年度家長會家長代表大會-會議手冊</t>
  </si>
  <si>
    <t>F</t>
  </si>
  <si>
    <t>贈文元社區發展協會摸彩品-電風扇2台</t>
  </si>
  <si>
    <t>列印家長會相關文件用碳粉匣</t>
  </si>
  <si>
    <t>105.9月晨康早餐餐費</t>
  </si>
  <si>
    <t>陳璟鋒副會長10,000元、福安宮管理委員會30,000元捐助管弦樂團基金</t>
  </si>
  <si>
    <t>福安宮管理委員會捐助管弦樂團基金</t>
  </si>
  <si>
    <t>G4</t>
  </si>
  <si>
    <t>家長會</t>
  </si>
  <si>
    <t>文盈教師高堂過世，輓聯致意</t>
  </si>
  <si>
    <t>陳建典副會長捐助管弦樂團基金</t>
  </si>
  <si>
    <t>劉麗滿會長捐助管弦樂團福安宮演出費用</t>
  </si>
  <si>
    <t>合唱團購譜「阿母唱的歌」</t>
  </si>
  <si>
    <t>音樂比賽指定曲「日頭花」編曲使用費</t>
  </si>
  <si>
    <t>G2</t>
  </si>
  <si>
    <t>105年9月1日至105年10月25日學校基金收入﹝詳如附表﹞</t>
  </si>
  <si>
    <t>105學年度家長會基金，提撥歲末聯誼及期末感恩餐會費用，至105年10月25日止，﹝會長1人、副會長23人、常委25人共計49人，每人提撥2,000元；顧問50人每人提撥5,000元,總計提撥金額為348,000元﹞歲末聯誼餐費174,000元，期末感恩餐費174,000元</t>
  </si>
  <si>
    <t>吳家陞副會長捐助群組式警監通報系統控制器</t>
  </si>
  <si>
    <t>支付群組式警監通報系統控制器</t>
  </si>
  <si>
    <t>劉麗滿會長捐助家長會背心費用</t>
  </si>
  <si>
    <t>支付家長會背心費用</t>
  </si>
  <si>
    <t>余志敏、陳志明榮譽會長各捐助運動會5,000元，總計10,000元</t>
  </si>
  <si>
    <t>余志敏、陳志明榮譽會長各捐助歲末聯誼餐會5,000元，總計10,000元</t>
  </si>
  <si>
    <t>C4</t>
  </si>
  <si>
    <t>9月份金雞獎獎狀及相片</t>
  </si>
  <si>
    <t>B1-2</t>
  </si>
  <si>
    <t>參加105年台南市議長盃籃球賽車馬費</t>
  </si>
  <si>
    <t>參加105年台南市議長盃籃球賽報名費</t>
  </si>
  <si>
    <t>105年台南市議長盃籃球賽誤餐費</t>
  </si>
  <si>
    <t>參加105年台南市中小學射箭賽車馬費</t>
  </si>
  <si>
    <t>參加105年台南市市長盃田徑賽車馬費</t>
  </si>
  <si>
    <t>105年台南市市長盃國小田徑賽誤餐</t>
  </si>
  <si>
    <t>B3-2</t>
  </si>
  <si>
    <t>105年10月份廁所外包經費</t>
  </si>
  <si>
    <t>常春藤診所捐助管樂團比賽基金</t>
  </si>
  <si>
    <t>常春藤診所捐助弦樂團比賽基金</t>
  </si>
  <si>
    <t>常春藤診所捐助合唱團比賽基金</t>
  </si>
  <si>
    <t>常春藤診所捐助綠化隊餐費</t>
  </si>
  <si>
    <t>B2-3</t>
  </si>
  <si>
    <t>幼童軍小狼新生始業協助茶水及服務員開會飲品</t>
  </si>
  <si>
    <t>105年童軍服務員三項登記</t>
  </si>
  <si>
    <t>幼童軍第二次團集會獎品及茶飲及用品</t>
  </si>
  <si>
    <t>管弦樂團105年音樂比賽服裝製作﹝由家長會管弦樂團基金支付11760元，樂團現金支付1470元﹞</t>
  </si>
  <si>
    <t>G5</t>
  </si>
  <si>
    <t>105年10月定存利息</t>
  </si>
  <si>
    <t>預借運動會各項競賽器材採購</t>
  </si>
  <si>
    <t>10月份夜班警衛值勤薪資</t>
  </si>
  <si>
    <t>10月支援校園修繕</t>
  </si>
  <si>
    <t>105學年度家長會會長布達典禮暨第一次常委會議手冊</t>
  </si>
  <si>
    <t>E2</t>
  </si>
  <si>
    <t>105學年度家長會會長佈達典禮暨第一次常委會議-當選證書製作</t>
  </si>
  <si>
    <t>家長會會長辦公室字畫裱褙用</t>
  </si>
  <si>
    <t>E8</t>
  </si>
  <si>
    <t>校長室</t>
  </si>
  <si>
    <t>105學年度第一學期學生團體保險費補助申請預借現金給保險公司</t>
  </si>
  <si>
    <t>105學年度家長會會長布達典禮暨第1次常委會議布條</t>
  </si>
  <si>
    <t>家長會行政用文具</t>
  </si>
  <si>
    <t>A12</t>
  </si>
  <si>
    <t>105學年度汰換不堪使用書法用具，以利班群書法教學使用</t>
  </si>
  <si>
    <t>劉麗滿會長捐助105學年度家長會會長佈達典禮暨第一次常委會議餐費</t>
  </si>
  <si>
    <t>支付105學年度家長會會長佈達典禮暨第一次常委會議餐費</t>
  </si>
  <si>
    <t>105.10月晨康早餐餐費</t>
  </si>
  <si>
    <t>支105學年度家長會家長代表大會布條</t>
  </si>
  <si>
    <t>105年度全校班親會通知及志工團報名表影印</t>
  </si>
  <si>
    <t>A6</t>
  </si>
  <si>
    <t>105/10-106-1閱讀相關活動﹝美月主題書展抽獎﹞獎勵品﹝驚喜包﹞、布置用文具</t>
  </si>
  <si>
    <t>閱讀相關活動-105上學期第一次好書推薦獎勵品﹝合作社禮券﹞</t>
  </si>
  <si>
    <t>105學年度家長會會長布達典禮暨第1次常委會議-邀請卡郵寄</t>
  </si>
  <si>
    <t>A3</t>
  </si>
  <si>
    <t>台南市105學年度小小解說員2位學生服裝租借</t>
  </si>
  <si>
    <t>管、弦樂團10/8福安宮演出晚餐、樂器車運費</t>
  </si>
  <si>
    <t>B5</t>
  </si>
  <si>
    <t>管、弦樂團10/8福安宮演出樂器車運費營業稅</t>
  </si>
  <si>
    <t>D5</t>
  </si>
  <si>
    <t>六年級戶外教育勞務採購評選會議外聘委員費用與餐點、評選資料郵寄</t>
  </si>
  <si>
    <t>A14</t>
  </si>
  <si>
    <t>105學年度第一學期本土語言指導員到校輔導訪視委員暨工作人員茶水費用</t>
  </si>
  <si>
    <t>推動閱讀活動﹝讓文章去旅行，文章影印費用﹞</t>
  </si>
  <si>
    <t>A7</t>
  </si>
  <si>
    <t>圖書館書插設計﹝含版材﹞圖書館借書尺已破損不堪使用，社暨美觀實用量身訂做的文元圖書館借書尺供學生借書用</t>
  </si>
  <si>
    <t>家長會行政用印表機</t>
  </si>
  <si>
    <t>10月份金雞獎獎狀及相片</t>
  </si>
  <si>
    <t>105年中小學田徑錦標賽車馬費</t>
  </si>
  <si>
    <t>105年中小學田徑錦標賽誤餐費</t>
  </si>
  <si>
    <t>105年度台南市委員盃桌球賽報名費</t>
  </si>
  <si>
    <t>參加105年度台南市委員盃桌球賽車馬費</t>
  </si>
  <si>
    <t>105年度台南市委員盃桌球賽誤餐費</t>
  </si>
  <si>
    <t>參加105年台南市中小學桌球對抗賽車馬費</t>
  </si>
  <si>
    <t>105年台南市中小學桌球對抗賽誤餐費</t>
  </si>
  <si>
    <t>參加105年台南市議長盃射箭賽車馬費</t>
  </si>
  <si>
    <t>B1-4</t>
  </si>
  <si>
    <t>鐘點代課老師訓練籃球隊加班津貼</t>
  </si>
  <si>
    <t>D8</t>
  </si>
  <si>
    <t>替代役男士德退伍禮物</t>
  </si>
  <si>
    <t>幼童軍冬令營老狼報名費</t>
  </si>
  <si>
    <t>幼童軍野炊用品</t>
  </si>
  <si>
    <t>幼童軍野炊用蔥油餅、蛋餅</t>
  </si>
  <si>
    <t>A13</t>
  </si>
  <si>
    <t>105學年度第一學期教室佈置優秀班及獎勵金</t>
  </si>
  <si>
    <t>南媖獅子會、龍興獅子會捐助校務推動基金</t>
  </si>
  <si>
    <t>劉麗滿會長捐助運動會</t>
  </si>
  <si>
    <t>運動會個人破紀錄獎獎品</t>
  </si>
  <si>
    <t>E7</t>
  </si>
  <si>
    <t>105學年度臺南市語文競賽﹝預賽﹞獎勵金</t>
  </si>
  <si>
    <t>105學年度臺南市語文競賽﹝決賽﹞獎勵金</t>
  </si>
  <si>
    <t>臺南市105學年度學生美術比賽獎勵金</t>
  </si>
  <si>
    <t>105年中小學田徑錦標賽獎勵金</t>
  </si>
  <si>
    <t>105年台南市市長盃國小田徑賽獎勵金</t>
  </si>
  <si>
    <t>105年台南市中小學射箭錦標賽獎勵金</t>
  </si>
  <si>
    <t>家長會招待來賓之飲品</t>
  </si>
  <si>
    <t>歸還105年暑假弱勢午餐補助</t>
  </si>
  <si>
    <t>D3</t>
  </si>
  <si>
    <t>綠化隊美化綠化用品</t>
  </si>
  <si>
    <t>A11</t>
  </si>
  <si>
    <t>期末全校春聯揮毫活動用品﹝含書法用紙、毛筆、紙﹞本學期預訂於106.1.18上午舉行</t>
  </si>
  <si>
    <t>105年11月份廁所外包經費</t>
  </si>
  <si>
    <t>C1</t>
  </si>
  <si>
    <t>105年度志工團團服</t>
  </si>
  <si>
    <t>105年學校家庭教育教案徵選比賽獎勵金</t>
  </si>
  <si>
    <t>105年度學校家庭教育學生主題創作徵選比賽獎勵金</t>
  </si>
  <si>
    <t>六年級畢業紀念冊評選會議評審委員茶點</t>
  </si>
  <si>
    <t>A9</t>
  </si>
  <si>
    <t>105學年度英語讀劇用品、劇本及資料影印、成果製作等</t>
  </si>
  <si>
    <t>105學年度英語讀劇道具﹝含製作道具用品、原料﹞及比賽當日誤餐費</t>
  </si>
  <si>
    <t>11月份夜班警衛值勤薪資</t>
  </si>
  <si>
    <t>11月支援校園修繕</t>
  </si>
  <si>
    <t>E4</t>
  </si>
  <si>
    <t>105年10、11月家長會會計補助津貼</t>
  </si>
  <si>
    <t>管樂團參加105年台南市學生音樂比賽樂器車車資</t>
  </si>
  <si>
    <t>管樂團參加105年台南市學生音樂比賽車資﹝由常春藤診所捐助管樂團比賽基金支﹞</t>
  </si>
  <si>
    <t>管樂團參加105年台南市學生音樂比賽車資﹝由音樂社團演出基金支﹞</t>
  </si>
  <si>
    <t>弦樂團參加105年台南市學生音樂比賽車資﹝由常春藤診所捐助弦樂團比賽基金支﹞</t>
  </si>
  <si>
    <t>弦樂團參加105年台南市學生音樂比賽車資﹝由音樂社團演出基金支﹞</t>
  </si>
  <si>
    <t>合唱團參加105年台南市學生音樂比賽車資﹝由常春藤診所捐助合唱團比賽基金支﹞</t>
  </si>
  <si>
    <t>合唱團參加105年台南市學生音樂比賽車資﹝由音樂社團演出基金支﹞</t>
  </si>
  <si>
    <t>合唱團參加105年台南市學生音樂比賽11/08、11/09午餐</t>
  </si>
  <si>
    <t>直笛團參加105年台南市學生音樂比賽車資</t>
  </si>
  <si>
    <t>管弦樂團參加105年台南市學生音樂比賽管弦樂合奏服裝製作費</t>
  </si>
  <si>
    <t>管弦樂團參加105年台南市學生音樂比賽車資</t>
  </si>
  <si>
    <t>C3</t>
  </si>
  <si>
    <t>105年度教育優先區親職教育活動支親職講座外聘講師交通費</t>
  </si>
  <si>
    <t>11/30民防團外聘教官茶點</t>
  </si>
  <si>
    <t>105.11月晨康早餐餐費</t>
  </si>
  <si>
    <t>105年友善校園學生事務及輔導工作「性別議題文宣設計」比賽獎勵金</t>
  </si>
  <si>
    <t>謝立睿常委捐助運動會</t>
  </si>
  <si>
    <t>家長會製作﹝陳素蜜財務長﹞名片製作費用</t>
  </si>
  <si>
    <t>11月份金雞獎獎狀及相片</t>
  </si>
  <si>
    <t>直笛團參加臺南市105學年度學生音樂比賽直笛合奏﹝成績：特優﹞比賽獎勵金</t>
  </si>
  <si>
    <t>指導合唱團參加客家委員會105年全國中小學客家藝文競賽總決賽客家歌唱表演類國小高年級組﹝成績：第三名﹞比賽獎勵金</t>
  </si>
  <si>
    <t>A5</t>
  </si>
  <si>
    <t>105學年度科展團隊支出﹝黃惠蘭﹞</t>
  </si>
  <si>
    <t>公佈欄電視櫥窗美化</t>
  </si>
  <si>
    <t>大門口LED字幕機</t>
  </si>
  <si>
    <t>會長簽名章</t>
  </si>
  <si>
    <t>劉麗滿會長捐助校務推動基金</t>
  </si>
  <si>
    <t>推動閱讀活動相關耗材</t>
  </si>
  <si>
    <t>臺南市105年校園正向管教範例徵選榮獲佳作獎勵金</t>
  </si>
  <si>
    <t>105學年度家長會第二次常委會議手冊及資料</t>
  </si>
  <si>
    <t>105學年度上學期家長會費</t>
  </si>
  <si>
    <t>薛勝元副會長捐助運動會</t>
  </si>
  <si>
    <t>合唱團參加105年11月9日台南市學生音樂比賽車資﹝由音樂社團演出基金支﹞</t>
  </si>
  <si>
    <t>B2-1</t>
  </si>
  <si>
    <t>交通志工用帽子</t>
  </si>
  <si>
    <t>交通志工用防曬袖套</t>
  </si>
  <si>
    <t>A10</t>
  </si>
  <si>
    <t>105學年度教師專業社群發展-福音咖啡社群費用</t>
  </si>
  <si>
    <t>I</t>
  </si>
  <si>
    <t>旋轉樓梯止滑工程﹝南、北棟兩座，地下室至五樓﹞</t>
  </si>
  <si>
    <t>參加台南市105年度推廣正確用藥教育我家要健康親子短劇徵選獲佳作獎勵金</t>
  </si>
  <si>
    <t>A8</t>
  </si>
  <si>
    <t>105學年度校刊印製費用</t>
  </si>
  <si>
    <t>三年八班購買文具費用</t>
  </si>
  <si>
    <t>105年度台南市市長盃滑輪溜冰賽報名費</t>
  </si>
  <si>
    <t>105年度台南市市長盃滑輪溜冰賽誤餐及礦泉水費</t>
  </si>
  <si>
    <t>運動會一、二年級趣味競賽獎品及三至六年級大隊接力獎金</t>
  </si>
  <si>
    <t>支付106年度寒假經濟弱勢學生午餐補助</t>
  </si>
  <si>
    <t>105年12月份廁所外包經費</t>
  </si>
  <si>
    <t>105年12月家長會會計補助津貼</t>
  </si>
  <si>
    <t>充實圖書館用書</t>
  </si>
  <si>
    <t>B1-1</t>
  </si>
  <si>
    <t>105年校慶運動會清潔費用</t>
  </si>
  <si>
    <t>金雞獎名片套﹝100個﹞及識別證夾﹝10個﹞</t>
  </si>
  <si>
    <t>105學年度第一學期花籃、輓聯、花圈費用</t>
  </si>
  <si>
    <t>105學年度第一學期盆栽、花圈費用</t>
  </si>
  <si>
    <t>歸還現金：幼兒園預借105年度幼兒園學童營養品補助經費</t>
  </si>
  <si>
    <t>幼兒園預借106年度幼兒園學童營養品補助經費</t>
  </si>
  <si>
    <t>12月份夜班警衛值勤薪資</t>
  </si>
  <si>
    <t>12月支援校園修繕</t>
  </si>
  <si>
    <t>D4</t>
  </si>
  <si>
    <t>105年10-12月外送公文補貼油資</t>
  </si>
  <si>
    <t>105年10-12月外出採購補貼油資</t>
  </si>
  <si>
    <t>一、二、五年級戶外教育採購評選會議咖啡</t>
  </si>
  <si>
    <t>105.12月晨康早餐餐費</t>
  </si>
  <si>
    <t>幼童軍百週年紀念布章</t>
  </si>
  <si>
    <t>三年8班購買圖書費用</t>
  </si>
  <si>
    <t>開幕聖火台用器材﹝運動會﹞</t>
  </si>
  <si>
    <t>鐘點教師擔任裁判人員鐘點費﹝運動會﹞</t>
  </si>
  <si>
    <t>一二年級全員跑獎品﹝運動會﹞</t>
  </si>
  <si>
    <t>各項競賽四至六名兌換券﹝運動會﹞</t>
  </si>
  <si>
    <t>遠雄文教基金會捐贈支票製作﹝運動會典禮﹞</t>
  </si>
  <si>
    <t>新進教師上衣製作﹝運動會﹞</t>
  </si>
  <si>
    <t>運動會川堂上方大型彩印帆布</t>
  </si>
  <si>
    <t>運動會集合場佈置器材費</t>
  </si>
  <si>
    <t>進場及大會舞表演道具費﹝運動會﹞</t>
  </si>
  <si>
    <t>紫爆應變措施通知單費用共1306元；由控管支付1240元，B1-1支付66元﹝運動會﹞</t>
  </si>
  <si>
    <t>運動會紫爆應變措施通知單費用共1306元；由控管支付1240元，B1-1支付66元</t>
  </si>
  <si>
    <t>運動會裁判終點梯及大隊接力背心及頭帶整理盒，休息區班級牌束帶費用共2522元。借支歸還2400元，另B1-1支付122元</t>
  </si>
  <si>
    <t>攤位人員及大志工學生便當費及茶水費﹝運動會﹞</t>
  </si>
  <si>
    <t>五年級趣味競賽用器材拖鞋﹝運動會﹞</t>
  </si>
  <si>
    <t>會前賽裁判人員茶水費﹝運動會﹞</t>
  </si>
  <si>
    <t>運動會遊樂設施啟用典禮布條﹝運動會開幕典禮﹞</t>
  </si>
  <si>
    <t>運動會開幕典禮定位點用膠帶及簽到簿﹝運動會﹞</t>
  </si>
  <si>
    <t>運動會競賽用器材</t>
  </si>
  <si>
    <t>司令台維修器材及風雨球場場地器材﹝運動會﹞</t>
  </si>
  <si>
    <t>105年度推動本土教育-魔法語花一頁書競賽成績獎勵金</t>
  </si>
  <si>
    <t>105年度推動本土教育-小小解說員成績獎勵金</t>
  </si>
  <si>
    <t>川堂兩側50吋電視</t>
  </si>
  <si>
    <t>三、四年級戶外教育採購評選會議茶水</t>
  </si>
  <si>
    <t>105學年度「歲末送暖」，致贈清寒弱勢學生每名300元助學金，共20名，合計6000元﹝扶弱﹞</t>
  </si>
  <si>
    <t>12月份金雞獎獎狀及相片</t>
  </si>
  <si>
    <t>五年七班購買書籍費用</t>
  </si>
  <si>
    <t>臺南市105學年度特殊教育學生才藝比賽國小個人賽B組佳作</t>
  </si>
  <si>
    <t>川堂兩側電視牆安裝費用﹝含電源、網路線安裝﹞</t>
  </si>
  <si>
    <t>閱讀相關活動-105上學期第二次好書推薦獎勵品﹝合作社禮券﹞</t>
  </si>
  <si>
    <r>
      <t>歸還現金：</t>
    </r>
    <r>
      <rPr>
        <sz val="10"/>
        <rFont val="新細明體"/>
        <family val="1"/>
      </rPr>
      <t>105學年度第一學期學生團體保險費補助申請預借現金給保險公司</t>
    </r>
  </si>
  <si>
    <t>瑤京慈航玄宮捐助文中56空地維護費用</t>
  </si>
  <si>
    <t>A2</t>
  </si>
  <si>
    <t>105學年度上學期「學期總成績」各班前五名獎勵禮券</t>
  </si>
  <si>
    <t>105學年度教師專業社群發展-舞韻社群講師費</t>
  </si>
  <si>
    <t>105學年度第二學期五年級和三年級常期代理教師甄選工作茶水費﹝含試教委員、口試委員、工作人員等﹞</t>
  </si>
  <si>
    <t>106年1月18日歲末聯誼餐會，劉麗滿會長捐贈摸彩品烤箱一個</t>
  </si>
  <si>
    <t>106年1月18日歲末聯誼餐會，李漢坤常委捐贈茶葉禮盒5盒</t>
  </si>
  <si>
    <t>106年1月18日歲末聯誼餐會購買摸彩用商品禮券</t>
  </si>
  <si>
    <t>105學年度歲末感恩餐會邀請卡郵資、摸彩券、紅包袋</t>
  </si>
  <si>
    <t>家長會辦公室用衛生紙、濕紙巾</t>
  </si>
  <si>
    <t>105年度台南市國小籃球誤餐費</t>
  </si>
  <si>
    <t>參加105年台南市國小籃球賽車馬費</t>
  </si>
  <si>
    <t>105年度總統盃全國射箭賽誤餐費</t>
  </si>
  <si>
    <t>參加105年總統盃射箭賽車馬費</t>
  </si>
  <si>
    <t>105年度台南市市長盃民俗體育踢毽賽誤餐費</t>
  </si>
  <si>
    <t>李高瑞主任榮退致贈黃金金幣匾額一座</t>
  </si>
  <si>
    <t>106年1月18日歲末聯誼餐會購買10件摸彩用毛毯</t>
  </si>
  <si>
    <t>警衛、替代役春節時間執勤紅包</t>
  </si>
  <si>
    <t>幼童軍第三次團集會繩結教學用礦泉水</t>
  </si>
  <si>
    <t>幼童軍第6次團集會茶飲</t>
  </si>
  <si>
    <t>幼童軍晉級章及105年童軍三項登記費</t>
  </si>
  <si>
    <t>105年總統盃全國射箭錦標賽獎勵金</t>
  </si>
  <si>
    <t>105年市長盃滑輪溜冰錦標賽獎勵金</t>
  </si>
  <si>
    <t>105年市長盃民俗體育錦標賽獎勵金</t>
  </si>
  <si>
    <t>105年台南市中小學桌球錦標賽獎勵金</t>
  </si>
  <si>
    <t>106年台南市大隊接力對抗賽獎勵金</t>
  </si>
  <si>
    <t>期末全校春聯揮毫活動餐點﹝含現場揮毫之書道會老師們﹞</t>
  </si>
  <si>
    <t>E5</t>
  </si>
  <si>
    <t>105學年度文元教職員工9位服務滿8年獎勵金</t>
  </si>
  <si>
    <t>劉麗滿會長捐助管樂團基金</t>
  </si>
  <si>
    <t>106年1月家長會會計補助津貼</t>
  </si>
  <si>
    <t>106年2月家長會會計補助津貼</t>
  </si>
  <si>
    <r>
      <t>歸還現金：</t>
    </r>
    <r>
      <rPr>
        <sz val="10"/>
        <rFont val="新細明體"/>
        <family val="1"/>
      </rPr>
      <t>幼兒園預借106年度幼兒園學童營養品補助經費</t>
    </r>
  </si>
  <si>
    <t>106年1月份夜班警衛值勤薪資</t>
  </si>
  <si>
    <t>106年1月支援校園修繕</t>
  </si>
  <si>
    <t>106年1月份廁所外包經費</t>
  </si>
  <si>
    <t>綠化隊學校美化綠化用品</t>
  </si>
  <si>
    <t>兩位警衛國定假日上班執勤費用</t>
  </si>
  <si>
    <t>招待家長會幹部及同仁之餐費</t>
  </si>
  <si>
    <t>105學年度第2學期四年級常期代理老師甄選工作茶水費﹝含試教委員、口試委員、工作人員等﹞考試日期2/6</t>
  </si>
  <si>
    <t>臺南市105年度公私立國民小學英語讀者劇場競賽成績獎勵金</t>
  </si>
  <si>
    <t>106.1月晨康早餐餐費</t>
  </si>
  <si>
    <t>慰問綠化隊隊長兒子骨折禮品</t>
  </si>
  <si>
    <t>申請免費口罩物流費</t>
  </si>
  <si>
    <t>106.1.18歲末聯誼餐會剩餘款55815元提領後存入預算科目G4</t>
  </si>
  <si>
    <t>106年2月份夜班警衛值勤薪資</t>
  </si>
  <si>
    <t>106年2月支援校園修繕</t>
  </si>
  <si>
    <t>106年2月份廁所外包經費</t>
  </si>
  <si>
    <t>招待來賓評選委員、開會用飲料</t>
  </si>
  <si>
    <t>慰勞學校同仁整理頂樓水族箱、稻米實驗土壤容器等積水器具飲料</t>
  </si>
  <si>
    <t>劉麗滿會長捐助獅子有愛視力第一視力篩檢暨視力保健宣導活動經費</t>
  </si>
  <si>
    <t>支付獅子有愛視力第一視力篩檢暨視力保健宣導活動費用</t>
  </si>
  <si>
    <t>支付106年市府委託辦理答嘴鼓比賽活動費用</t>
  </si>
  <si>
    <t>105學年度第2學期二年級常期代理老師甄選工作茶水費﹝含試教委員、口試委員、工作人員等﹞甄選日期：3/1</t>
  </si>
  <si>
    <t>臺南市105學年度全國學生美術比賽獎勵金</t>
  </si>
  <si>
    <t>106年三五童軍節租借腳踏車及安全帽費用</t>
  </si>
  <si>
    <t>106年度教師輔導知能研習外聘講師鐘點費</t>
  </si>
  <si>
    <t>106年度教師輔導知能研習外聘講師交通費</t>
  </si>
  <si>
    <t>106.2月晨康早餐餐費</t>
  </si>
  <si>
    <t>遊戲器材區工程費用</t>
  </si>
  <si>
    <t>兩位警衛國定假日上班執勤費用﹝2月份﹞</t>
  </si>
  <si>
    <t>105學年度第三次常委會議手冊印製</t>
  </si>
  <si>
    <t>106年三五童軍節租借遊覽車費用</t>
  </si>
  <si>
    <t>劉麗滿會長捐助家長會第三次常委會議餐費</t>
  </si>
  <si>
    <t>支付捐助家長會第三次常委會議餐費</t>
  </si>
  <si>
    <t>106年1、2月鐘點代課老師訓練籃球隊加班津貼</t>
  </si>
  <si>
    <t>2月份金雞獎獎狀及相片</t>
  </si>
  <si>
    <t>D6</t>
  </si>
  <si>
    <t>3樓、4樓電腦教室冷氣清洗維修保養</t>
  </si>
  <si>
    <t>B4</t>
  </si>
  <si>
    <t>105學年度下學期閱讀精進教學講師鐘點費</t>
  </si>
  <si>
    <t>105學年度下學期閱讀精進教學講師交通費</t>
  </si>
  <si>
    <t>106年3月份廁所外包經費</t>
  </si>
  <si>
    <t>參加106年台南市國小田徑錦標賽車馬費</t>
  </si>
  <si>
    <t>106年台南市國小田徑錦標賽誤餐費</t>
  </si>
  <si>
    <t>105學年度普及化樂樂棒球錦標賽誤餐費</t>
  </si>
  <si>
    <t>參加106年台南市國小籃球隊抗賽車馬費</t>
  </si>
  <si>
    <t>106年台南市國小籃球隊抗賽誤餐費</t>
  </si>
  <si>
    <t>106年1-3月外送公文補貼油資</t>
  </si>
  <si>
    <t>106年1-3月外出採購補貼油資</t>
  </si>
  <si>
    <t>D7</t>
  </si>
  <si>
    <t>105學年度第一學期全校各班文具費用﹝老師自行購買﹞</t>
  </si>
  <si>
    <t>105學年度第一學期全校各班文具費用﹝進大﹞</t>
  </si>
  <si>
    <t>105年度教育優先區親職教育活動之親職講座外聘講師交通費</t>
  </si>
  <si>
    <t>陳建岑副會長捐助合唱團基金</t>
  </si>
  <si>
    <t>105學年度下學期書法教學水寫紙與毛筆費用</t>
  </si>
  <si>
    <t>105學年度教師專業社群發展-羽文羽武社群費用</t>
  </si>
  <si>
    <t>圖書館書籍光碟拷貝備份用燒錄機</t>
  </si>
  <si>
    <t>106年3月份夜班警衛值勤薪資</t>
  </si>
  <si>
    <t>106年3月支援校園修繕</t>
  </si>
  <si>
    <t>下學期第二次團集會講師費、材料費及茶水費﹝幼童軍﹞</t>
  </si>
  <si>
    <t>幼童軍第三次團集會用器材</t>
  </si>
  <si>
    <t>幼童軍晉級考驗用毽子</t>
  </si>
  <si>
    <t>105學年度教師專業社群發展-舞韻社群費用</t>
  </si>
  <si>
    <t>遊戲器材區工程履約保證金</t>
  </si>
  <si>
    <t>遊戲器材區工程已完工驗收通過，退還履約保證金30000元</t>
  </si>
  <si>
    <t>遊戲器材區工程已完工驗收通過，收取保固金10000元</t>
  </si>
  <si>
    <t>105學年度第二學期花圈費用</t>
  </si>
  <si>
    <t>105學年度第二學期蘭花盆栽、花圈費用</t>
  </si>
  <si>
    <t>105學年度校內語文競賽前六名選手獎勵禮券</t>
  </si>
  <si>
    <t>合唱團參加105年學年度臺南市學生音樂比賽暨師生鄉土歌謠比賽伴奏費用</t>
  </si>
  <si>
    <t>合唱團參加105年學年度全國學生音樂比賽同聲合唱伴奏費用</t>
  </si>
  <si>
    <t>弦樂團參加105學年度全國學生音樂比賽弦樂合奏比賽﹝成績：特優﹞獎勵金</t>
  </si>
  <si>
    <t>管樂團參加105學年度全國學生音樂比賽管樂合奏比賽﹝成績：優等﹞獎勵金</t>
  </si>
  <si>
    <t>管弦樂團參加105學年度全國學生音樂比賽管弦樂合奏比賽﹝成績：優等﹞獎勵金</t>
  </si>
  <si>
    <t>合唱團參加105年學年度全國學生音樂比賽同聲合唱比賽﹝成績：優等﹞獎勵金</t>
  </si>
  <si>
    <t>兩位警衛國定假日上班執勤費用﹝4月份﹞</t>
  </si>
  <si>
    <t>106.3月晨康早餐餐費</t>
  </si>
  <si>
    <t>B1-3</t>
  </si>
  <si>
    <t>A4</t>
  </si>
  <si>
    <t>參與「105學年度教師專業發展評鑑計畫」之教師共讀書籍費用</t>
  </si>
  <si>
    <t>樂閎樂器有限公司捐助穿越時空音樂會</t>
  </si>
  <si>
    <t>3月份金雞獎獎狀及相片</t>
  </si>
  <si>
    <t>106年度市長盃語文競賽國小學生A3組英語朗讀項目榮獲第二名獎勵金</t>
  </si>
  <si>
    <t>購置彙整儲存105學年度校內外語文競賽相關資料、文件、成果、影片之硬碟</t>
  </si>
  <si>
    <t>購置105學年度語文競賽使用50格宣紙1刀</t>
  </si>
  <si>
    <t>105學年度校內語文競賽前六名獎勵禮券﹝補買1張﹞</t>
  </si>
  <si>
    <t>陳建岑副會長捐贈1000元給五年1 班購置班級圖書</t>
  </si>
  <si>
    <t>B3-1</t>
  </si>
  <si>
    <t>製作4面禁菸告示牌張貼於校園做禁菸宣導</t>
  </si>
  <si>
    <t>106年4月份廁所外包經費</t>
  </si>
  <si>
    <t>五年級路跑賽男女生前10名小'獎盃及團體前六名獎盃</t>
  </si>
  <si>
    <t>五年級路跑賽2、3名獎品美津濃球鞋4雙（男女各兩雙）</t>
  </si>
  <si>
    <t>五年級路跑賽志工及警察人員茶水費</t>
  </si>
  <si>
    <t>五年級路跑賽男女生前五十名學生獎品兌換券﹝270張，每張10元﹞</t>
  </si>
  <si>
    <t>五年級路跑賽參賽學生用杯水</t>
  </si>
  <si>
    <t>二年級體育競賽各班參加獎﹝每班30包，每包10元；共14*30=420包﹞</t>
  </si>
  <si>
    <t>劉麗滿會長捐助畢業典禮﹝家長會長獎書包﹞</t>
  </si>
  <si>
    <t>支付家長會長獎書包費用</t>
  </si>
  <si>
    <t>106年4月份夜班警衛值勤薪資</t>
  </si>
  <si>
    <t>106年4月支援校園修繕</t>
  </si>
  <si>
    <t>B3-3</t>
  </si>
  <si>
    <t>口腔檢查醫師篩檢費﹝翁熙政﹞</t>
  </si>
  <si>
    <t>口腔檢查醫師篩檢費﹝李鈺雯﹞</t>
  </si>
  <si>
    <t>口腔檢查醫師篩檢費﹝林致平﹞</t>
  </si>
  <si>
    <t>口腔檢查醫師篩檢費﹝林德隆﹞</t>
  </si>
  <si>
    <t>口腔檢查醫師篩檢費﹝曾樂琴﹞</t>
  </si>
  <si>
    <t>預支經費辦理105學年度四大音樂社團音樂會</t>
  </si>
  <si>
    <t>文元社區發展協會母親節聯歡活動摸彩品</t>
  </si>
  <si>
    <t>支105學年度五年級戶外教育隨行人員費用﹝教育局補助後，不足額部分﹞</t>
  </si>
  <si>
    <t>紅外線攝影機設置</t>
  </si>
  <si>
    <t>106年3-4月家長會會計補助津貼</t>
  </si>
  <si>
    <t>106學年度新生登記工作人員茶水費、餐費﹝工作時間：4/21、4/22共13位工作人員﹞</t>
  </si>
  <si>
    <t>生命教育感恩活動材料費用</t>
  </si>
  <si>
    <t>借支臺南市北區文元國小家長會暨教職員106年親師旅遊訂金</t>
  </si>
  <si>
    <t>106.4月晨康早餐餐費</t>
  </si>
  <si>
    <t>支105學年度六年級戶外教育隨行人員費用﹝教育局補助後，不足額部分﹞</t>
  </si>
  <si>
    <t>辦理週三教師環境教育戶外参訪研習﹝藏金閣﹞講師費、材料費</t>
  </si>
  <si>
    <t>生態池美化工程及招牌石按裝工程</t>
  </si>
  <si>
    <t>A6</t>
  </si>
  <si>
    <t>閱讀相關活動-105下學期第一次好書推薦獎勵品﹝合作社禮券﹞10元*180張</t>
  </si>
  <si>
    <t>教務處</t>
  </si>
  <si>
    <t>C4</t>
  </si>
  <si>
    <t>4月份金雞獎獎狀及相片</t>
  </si>
  <si>
    <t>輔導室</t>
  </si>
  <si>
    <t>A1</t>
  </si>
  <si>
    <t>105學年度畢業典禮-幼兒園表演節目裝租借費用</t>
  </si>
  <si>
    <t>控管</t>
  </si>
  <si>
    <t>106年四大音樂樂團穿越時空音樂會「舞台燈光音響」</t>
  </si>
  <si>
    <t>學務處</t>
  </si>
  <si>
    <t>106年四大音樂樂團穿越時空音樂會「主持人治裝費」</t>
  </si>
  <si>
    <t>106年四大音樂樂團穿越時空音樂會「會場布置」共18424元；歸還借支6274元後申請12150元</t>
  </si>
  <si>
    <t>106年四大音樂樂團穿越時空音樂會「師生與工作人員餐費與點心、礦泉水33726元及會場布置6274元」﹝檢據核銷歸還借支，憑證編號391號﹞</t>
  </si>
  <si>
    <t>借支</t>
  </si>
  <si>
    <t>借支歸還：辦理105學年度四大音樂社團音樂會經費</t>
  </si>
  <si>
    <t>105學年度第二學期學生團體保險費補助申請預借現金給保險公司</t>
  </si>
  <si>
    <t>B3-1</t>
  </si>
  <si>
    <t>辦理營養教育暨健康體位學生講習之講師費</t>
  </si>
  <si>
    <t>105學年度畢業典禮-畢業美展邀請卡+大海報</t>
  </si>
  <si>
    <t>購買環境整理之需求品﹝香茅油、洗衣粉﹞</t>
  </si>
  <si>
    <t>106年5月6日穿越時空音樂會捐款收入</t>
  </si>
  <si>
    <t>106年5月9日「與作家有約」講師鐘點費暨交通費</t>
  </si>
  <si>
    <t>翁熙政醫師3200元、李鈺雯醫師9600元、林致平醫師9600元、林德隆醫師3200元、曾樂琴醫師3200元捐助健康中心經費</t>
  </si>
  <si>
    <t>合唱團3月26日參加裕元盃兒童合唱比賽-旅行平安保險費﹝台中﹞</t>
  </si>
  <si>
    <t>合唱團3月26日參加裕元盃兒童合唱比賽-車資﹝台中﹞</t>
  </si>
  <si>
    <t>合唱團3月26日參加裕元盃兒童合唱比賽-午餐費﹝台中﹞</t>
  </si>
  <si>
    <t>合唱團4月22日參加裕元盃全國兒童合唱表演賽-旅行平安保險費﹝台中霧峰﹞</t>
  </si>
  <si>
    <t>合唱團4月22日參加裕元盃全國兒童合唱表演賽-車資﹝台中霧峰﹞</t>
  </si>
  <si>
    <t>合唱團4月22日參加裕元盃全國兒童合唱表演賽-晚餐餐盒費﹝台中霧峰﹞</t>
  </si>
  <si>
    <t>合唱團參加105學年度全國師生鄉土歌謠比賽-旅行平安保險費﹝全國賽-嘉義，4月19日客家語系、4月21日福佬語系﹞</t>
  </si>
  <si>
    <t>合唱團參加105學年度全國師生鄉土歌謠比賽-伴奏費﹝全國賽-嘉義，4月19日客家語系、4月21日福佬語系﹞</t>
  </si>
  <si>
    <t>106年度友善校園輔導知能宣導材料費</t>
  </si>
  <si>
    <t>G3</t>
  </si>
  <si>
    <t>志工旅遊車資</t>
  </si>
  <si>
    <t>志工團期初大會餐點及飲料</t>
  </si>
  <si>
    <t>弦樂團全國賽賽前練習﹝02/24南大雅音樓﹞車資﹝由會長捐助弦樂團基金支﹞</t>
  </si>
  <si>
    <t>管樂團全國賽賽前練習﹝02/24南大雅音樓﹞車資﹝由會長捐助管樂團基金支﹞</t>
  </si>
  <si>
    <t>弦樂團全國賽賽前練習﹝02/24南大雅音樓﹞晚餐餐費﹝由會長捐助弦樂團基金支﹞</t>
  </si>
  <si>
    <t>弦樂團全國賽﹝03/04高雄﹞午餐餐費﹝由會長捐助弦樂團基金支﹞</t>
  </si>
  <si>
    <t>弦樂團全國賽﹝03/04高雄﹞午餐餐費﹝由學務處雜支支付﹞</t>
  </si>
  <si>
    <t>管樂團全國賽賽前練習﹝02/24南大雅音樓﹞晚餐餐費﹝由會長捐助管樂團基金支﹞</t>
  </si>
  <si>
    <t>管弦樂團全國賽﹝03/02高雄﹞飲料﹝由管弦樂團基金支﹞</t>
  </si>
  <si>
    <t>歸還105年度寒假弱勢學生午餐補助</t>
  </si>
  <si>
    <t>B1-2</t>
  </si>
  <si>
    <t>參加106年台南市春季田徑錦標賽車馬費</t>
  </si>
  <si>
    <t>106年台南市春季田徑賽誤餐費</t>
  </si>
  <si>
    <t>參加106年春季田徑賽選手用肌內效貼布</t>
  </si>
  <si>
    <t>參加106年台南市中小學射箭隊抗賽車馬費</t>
  </si>
  <si>
    <t>參加106年台南市主委盃射箭錦標賽車馬費</t>
  </si>
  <si>
    <t>106年台南市主委盃射箭賽誤餐費</t>
  </si>
  <si>
    <t>B1-4</t>
  </si>
  <si>
    <t>106年3、4月鐘點代課老師訓練籃球隊加班津貼</t>
  </si>
  <si>
    <t>E7</t>
  </si>
  <si>
    <t>106年台南市國小田徑錦標賽獎勵金</t>
  </si>
  <si>
    <t>106年台南市春季田徑賽獎勵金</t>
  </si>
  <si>
    <t>106年台南市國小籃球對抗賽獎勵金﹝女童﹞</t>
  </si>
  <si>
    <t>台南市105學年度台南市普及化運動樂樂棒球錦標賽獎勵金</t>
  </si>
  <si>
    <t>106年台南市中小學射箭對抗賽獎勵金</t>
  </si>
  <si>
    <t>106年台南市國小籃球錦標賽獎勵金﹝男童﹞</t>
  </si>
  <si>
    <t>B5</t>
  </si>
  <si>
    <t>參加106年台南市中小學桌球對抗賽車馬費</t>
  </si>
  <si>
    <t>106年台南市中小學桌球對抗賽誤餐費</t>
  </si>
  <si>
    <t>106年台南市中小學桌球對抗賽獎勵金</t>
  </si>
  <si>
    <t>A1</t>
  </si>
  <si>
    <t>105學年度畢業典禮師生胸花</t>
  </si>
  <si>
    <t>105學年度畢業典禮校門口拱型布條</t>
  </si>
  <si>
    <t>支付106年度暑假經濟弱勢學生午餐補助</t>
  </si>
  <si>
    <t>105學年度科展進入複審看板製作﹝劉美吟，生物組﹞</t>
  </si>
  <si>
    <t>105學年度科展進入複審看板製作﹝陳威君﹞</t>
  </si>
  <si>
    <t>105學年度科展進入複審看板製作﹝黃惠蘭﹞</t>
  </si>
  <si>
    <t>健康中心所需醫療用品﹝額溫槍7支﹞</t>
  </si>
  <si>
    <t>106年四大音樂樂團穿越時空音樂會「文宣品」</t>
  </si>
  <si>
    <t>106年四大音樂樂團穿越時空音樂會「檢討會咖啡」</t>
  </si>
  <si>
    <t>106年5月份夜班警衛值勤薪資</t>
  </si>
  <si>
    <t>106年5月支援校園修繕</t>
  </si>
  <si>
    <t>合唱團參加105學年度全國師生鄉土歌謠比賽-福佬語系-國小團體組﹝成績：優等﹞獎勵金</t>
  </si>
  <si>
    <t>合唱團參加105學年度全國師生鄉土歌謠比賽-客家語系-國小團體組﹝成績：優等﹞獎勵金</t>
  </si>
  <si>
    <t>106年5月份廁所外包經費</t>
  </si>
  <si>
    <t>慰勞綠化隊、學校同仁協助綠化與處理環境湯品及飲料</t>
  </si>
  <si>
    <t>105學年度下學期「學期總成績」各班前五名獎勵禮券﹝86班*5份*50元﹞</t>
  </si>
  <si>
    <t>105學年度科展進入複審看板製作﹝劉美吟，物理組﹞</t>
  </si>
  <si>
    <t>105學年度第四次常委會議手冊印製</t>
  </si>
  <si>
    <t>105學年度金雞獎獎座，共72位應屆畢業生領取</t>
  </si>
  <si>
    <t>歡送會計曾雅雲主任榮調致贈紀念品匾額一座</t>
  </si>
  <si>
    <t>弦樂團全國賽﹝03/04高雄﹞車資﹝由學務處雜支支付﹞</t>
  </si>
  <si>
    <t>管樂團參加全國賽﹝03/08高雄﹞租用樂器車運送樂器運費﹝由會長捐助管樂團基金支﹞</t>
  </si>
  <si>
    <t>管弦樂團參加全國賽﹝03/02高雄﹞租用樂器車運送樂器運費﹝由音樂社團演出基金支﹞</t>
  </si>
  <si>
    <t>兩位警衛國定假日上班執勤費用﹝5月份﹞</t>
  </si>
  <si>
    <t>105學年度語文競賽團隊訓練及校內競賽使用器材</t>
  </si>
  <si>
    <t>台南市105學年度健康逗陣行答嘴鼓比賽獎勵金</t>
  </si>
  <si>
    <t>105學年度語文競賽成果製作器材共3000元﹝2970元由預算科目A3支付；30元由預算科目A14支付﹞</t>
  </si>
  <si>
    <t>488-1</t>
  </si>
  <si>
    <t>臺南市106年度國民小學學生國語說故事比賽成績優異獎勵金</t>
  </si>
  <si>
    <t>105學年度畢業美展開幕式茶點</t>
  </si>
  <si>
    <t>閱讀相關活動-105下學期第二次好書推薦獎勵品﹝合作社禮券﹞</t>
  </si>
  <si>
    <t>105學年度下學期﹝第32期﹞校刊費用</t>
  </si>
  <si>
    <t>106.5月份金雞獎獎狀與相片</t>
  </si>
  <si>
    <t>106年童軍夏令營服務員費用</t>
  </si>
  <si>
    <t>106年服務員三項登記</t>
  </si>
  <si>
    <t>下學期第6次團集會餐點費用</t>
  </si>
  <si>
    <t>顏慧敏老師榮陞協進國小園長、吳淑媛老師獲師鐸獎致贈匾額各乙座</t>
  </si>
  <si>
    <t>106年度友善校園輔導知能業務宣導材料費</t>
  </si>
  <si>
    <t>106年四大音樂社團穿越時空音樂會「DVD片」500片*60元</t>
  </si>
  <si>
    <t>106.5月晨康早餐餐費</t>
  </si>
  <si>
    <t>補做105學年度金雞獎獎座1座</t>
  </si>
  <si>
    <t>105學年度科展團隊實驗材料等支出﹝劉美吟生物組﹞</t>
  </si>
  <si>
    <t>105學年度科展團隊實驗材料等支出﹝劉美吟物理組﹞</t>
  </si>
  <si>
    <t>親師感恩餐會邀請函郵寄費用</t>
  </si>
  <si>
    <t>鍾文政榮譽會長16000元、蔡福全顧問2000元捐助畢業典禮禮金</t>
  </si>
  <si>
    <t>送學生急診之車資</t>
  </si>
  <si>
    <t>參加臺南市105學年度健康促進學校校園健康主播短劇徵選短劇徵選榮獲優勝獎勵金</t>
  </si>
  <si>
    <t>口腔檢查用物</t>
  </si>
  <si>
    <t>載送學生至新營與市長照相表揚車資</t>
  </si>
  <si>
    <t>慶祝李貞儀校長生日，生日蛋糕及花束費用</t>
  </si>
  <si>
    <t>106年7月22、23日文元國小家長會暨教職員「千島湖平溪2日遊」活動房間費用收入</t>
  </si>
  <si>
    <t>劉麗滿會長捐助自強活動經費</t>
  </si>
  <si>
    <t>劉麗滿會長慰勞畢業典禮工作人員餐會費用</t>
  </si>
  <si>
    <t>支付畢業典禮工作人員餐會費用</t>
  </si>
  <si>
    <t>105學年度教師專業社群發展-FUN音樂社群費用﹝隨身碟﹞</t>
  </si>
  <si>
    <t>106年7月22、23日文元國小家長會暨教職員「千島湖平溪2日遊」活動團費共357000元。預算科目控管支出207000元；預算科目E3支出150000元﹝檢據核銷歸還借支80000元，憑證編號399號；支付廠商70000元﹞</t>
  </si>
  <si>
    <t>E3</t>
  </si>
  <si>
    <t>歸還：借支臺南市北區文元國小家長會暨教職員106年親師旅遊訂金</t>
  </si>
  <si>
    <t>105年客家藝文競賽-客語合唱比賽市府補助雜支</t>
  </si>
  <si>
    <t>105年客家藝文競賽-福佬語合唱比賽市府補助雜支</t>
  </si>
  <si>
    <t>105全國音樂比賽同聲合唱組，市府補助雜支</t>
  </si>
  <si>
    <t>105全國音樂比賽管弦樂合奏組，市府補助之雜支費</t>
  </si>
  <si>
    <t>105學年度金雞獎禮券</t>
  </si>
  <si>
    <t>弦樂團購買樂器﹝低音提琴﹞</t>
  </si>
  <si>
    <t>B2-2</t>
  </si>
  <si>
    <t>交通及秩序糾察隊服務獎兌換券</t>
  </si>
  <si>
    <t>一年級暨幼兒園體育競賽各班參加獎</t>
  </si>
  <si>
    <t>三年級樂樂棒球前四名獎牌</t>
  </si>
  <si>
    <t>四年級八百公尺比賽前六名班級團體獎盃及個人前十名小獎盃</t>
  </si>
  <si>
    <t>四年級八百公尺比賽前三十名兌換券</t>
  </si>
  <si>
    <t>六年級男女三對三籃球賽前四名小獎盃。B1-3體育競賽經費剩3110元，不足部份1390元擬由B5學務處雜支支付</t>
  </si>
  <si>
    <t>106年度台南市主委盃滑輪溜冰賽報名費</t>
  </si>
  <si>
    <t>106年度台南市主委盃滑輪溜冰賽誤餐及礦泉水費</t>
  </si>
  <si>
    <t>籃球隊訓練用球25個</t>
  </si>
  <si>
    <t>參加106年台南市市SUPERSTAR民俗體育踢毽賽車馬費</t>
  </si>
  <si>
    <t>參加106年台南市市SUPERSTAR民俗體育踢毽賽誤餐費</t>
  </si>
  <si>
    <t>三年八班購買文具、獎勵品</t>
  </si>
  <si>
    <t>105學年度雜支-之輔導媒材資料影印費</t>
  </si>
  <si>
    <t>正門川堂LED字幕機</t>
  </si>
  <si>
    <t>105學年度教師專業社群發展-一起FUN心玩桌遊社群書籍費用</t>
  </si>
  <si>
    <t>購買105學年度辦理健康促進活動耗費之空白證書狀﹝製作感謝狀﹞</t>
  </si>
  <si>
    <t>106年6月份廁所外包經費</t>
  </si>
  <si>
    <t>管樂團樂器採購﹝由劉麗滿會長捐助基金支﹞</t>
  </si>
  <si>
    <t>陳建岑副會長捐助管樂團基金</t>
  </si>
  <si>
    <t>管樂團樂器採購﹝由陳建岑副會長捐助基金支﹞</t>
  </si>
  <si>
    <t>105學年度教師專業社群發展-勇闖禁區社群費用</t>
  </si>
  <si>
    <t>合唱團文具和獎勵品</t>
  </si>
  <si>
    <t>105學年度志工服務滿10年獎盃</t>
  </si>
  <si>
    <t>電腦教室一裝2台分離式冷氣機</t>
  </si>
  <si>
    <t>童軍社群</t>
  </si>
  <si>
    <t>購買105學年度辦理健康促進活動耗費之獎狀框﹝製作感謝狀﹞</t>
  </si>
  <si>
    <t>綠化隊聚餐費用</t>
  </si>
  <si>
    <t>北側汙水排水管路破裂修護工程</t>
  </si>
  <si>
    <t>文元之眼草皮、守衛室旁積水疏通、操場水溝蓋安全護墊、112教室磁磚修護</t>
  </si>
  <si>
    <t>北棟2樓鐵捲門維修</t>
  </si>
  <si>
    <t>北車道鐵電動門維修</t>
  </si>
  <si>
    <t>南棟1、2樓走廊日光燈修繕</t>
  </si>
  <si>
    <t>106年度雜支-輔導知能業務宣導資料影印用紙</t>
  </si>
  <si>
    <t>班級教室單槍投影機換燈泡8顆，每顆7500元</t>
  </si>
  <si>
    <t>交通志工期末餐會</t>
  </si>
  <si>
    <t>106年5-6月家長會會計補助津貼</t>
  </si>
  <si>
    <t>文元之眼金屬裝飾：鳥、鹿、字費用共73000元。由控管鍾文政榮譽會長校務推動基金支37409元；控管校園維護及設備改善基金支30828元；預備金支4763元</t>
  </si>
  <si>
    <t>家長會會計用碳粉匣</t>
  </si>
  <si>
    <t>105學年度科展團隊支出﹝陳威君生物組﹞</t>
  </si>
  <si>
    <t>105學年度畢業典禮敬師禮金</t>
  </si>
  <si>
    <t>105學年度畢業典禮教師糖果花束﹝2000由捐款支，4150由A1支﹞</t>
  </si>
  <si>
    <t>105學年度畢業典禮畢業紀念品100個﹝畢業生+老師﹞</t>
  </si>
  <si>
    <t>105學年度畢業典禮教師胸花</t>
  </si>
  <si>
    <t>105學年度畢業典禮電視牆、音響設備</t>
  </si>
  <si>
    <t>105學年度畢業典禮礦泉水﹝來賓及畢業導師用﹞</t>
  </si>
  <si>
    <t>105學年度畢業典禮文具﹝封獎狀資料袋、小卡、禮花、提名簿﹞</t>
  </si>
  <si>
    <t>105學年度畢業典禮畢業紀念品500個﹝畢業生+老師﹞共24500元﹝由預算科目A1支20053元；預備金F支4447元﹞</t>
  </si>
  <si>
    <t>106年6月份夜班警衛值勤薪資</t>
  </si>
  <si>
    <t>106年5、6月支援校園修繕</t>
  </si>
  <si>
    <t>106.6月份金雞獎獎狀與照片共1387元﹝擬由預算科目C4支付935元；由預算科目C5支付452元﹞</t>
  </si>
  <si>
    <t>辦理第四屆WBSC世界盃少棒賽接待墨西哥之經費</t>
  </si>
  <si>
    <t>健康中心器材消毒及用物</t>
  </si>
  <si>
    <t>班級用醫藥箱及健康中心洗傷口用噴瓶</t>
  </si>
  <si>
    <t>健康中心腸病毒海報製作</t>
  </si>
  <si>
    <t>健康中心文具用品</t>
  </si>
  <si>
    <t>106年4-6月外送公文補貼油資</t>
  </si>
  <si>
    <t>106年4-6月外出採購補貼油資</t>
  </si>
  <si>
    <t>健康中心緊急傷病聯絡卡印製</t>
  </si>
  <si>
    <t>穿堂大花盆，花卉支出，彈力水管、白鐵管束</t>
  </si>
  <si>
    <t>106年民俗體育SUPERSTAR錦標賽獎勵金</t>
  </si>
  <si>
    <t>健康中心耳溫槍及血壓計使用之電池</t>
  </si>
  <si>
    <t>親師感恩餐會第五分局護童專案用獎狀夾</t>
  </si>
  <si>
    <t>學生參加2017大台南國際音樂大賽﹝03.18-19弦樂獨奏項目﹞獎勵金</t>
  </si>
  <si>
    <t>105學年度第2學期全校各班文具費用﹝老師自行購買﹞</t>
  </si>
  <si>
    <t>105學年度第2學期全校各班文具費用﹝進大﹞</t>
  </si>
  <si>
    <t>105學年度畢業美展志工期末回饋教學活動材料費</t>
  </si>
  <si>
    <t>105學年度畢業工作人員茶水費</t>
  </si>
  <si>
    <t>105學年度教甄試務組講習布置工作人員茶水費</t>
  </si>
  <si>
    <t>106.6月晨康早餐餐費</t>
  </si>
  <si>
    <t>106年5、6月鐘點代課老師訓練籃球隊加班津貼</t>
  </si>
  <si>
    <t>105學年度教師專業社群發展-創客與兒童程式教育社群費用</t>
  </si>
  <si>
    <t>106年7月份廁所外包經費</t>
  </si>
  <si>
    <t>105學年度圖書館圖書採購</t>
  </si>
  <si>
    <t>海安路停車場停車格劃線用油漆及工具</t>
  </si>
  <si>
    <t>石政霖、魏富貴教練帶隊參加日本西都少年棒球交流賽教練補助款</t>
  </si>
  <si>
    <t>105學年度故事隊期末公演費用</t>
  </si>
  <si>
    <t>105學年度志工團雜支﹝期末大會費用共5377元，實領5091元﹞</t>
  </si>
  <si>
    <t>105學年度志工團影印費等</t>
  </si>
  <si>
    <t>舍樂力企業有限公司捐助期末感恩餐會126,085元、陳建岑副會長5,000元、長榮高級中學2,000元、德光中學6,000元，合計139,085元</t>
  </si>
  <si>
    <t>支付106年6月29日期末感恩餐會費用共324180元﹝專案控管期末餐會去年餘額支付595元，其餘控管期末感恩餐會支付323585元﹞﹝餐費269280元+酒6300元+水壺48600元﹞</t>
  </si>
  <si>
    <t>劉麗滿會長捐助自強活動伴手禮費用</t>
  </si>
  <si>
    <t>支付自強活動伴手禮費用</t>
  </si>
  <si>
    <t>支付自強活動早餐費用</t>
  </si>
  <si>
    <t>支付106年7月22、23日文元國小家長會暨教職員「千島湖平溪2日遊」活動團費共14610元。</t>
  </si>
  <si>
    <t>106年7月份夜班警衛值勤薪資</t>
  </si>
  <si>
    <t>106年6、7月支援校園修繕</t>
  </si>
  <si>
    <t>家長會現金保險費用</t>
  </si>
  <si>
    <t>借支106年8月份棒球隊參加澎湖菊島盃棒球比賽各項支出費用</t>
  </si>
  <si>
    <t>106年7-8月家長會會計補助津貼</t>
  </si>
  <si>
    <t>借支臺南市北區文元國小補助特教設備經費</t>
  </si>
  <si>
    <t>106年8月份廁所外包經費</t>
  </si>
  <si>
    <t>106學年度第一學期自辦長期代理教師甄選茶水﹝共辦3場次，每場次有三類科甄試，含口試、試教委員、工作人員﹞</t>
  </si>
  <si>
    <t>106年度中元普渡祭品</t>
  </si>
  <si>
    <t>借支臺南市106學年度國民中小學學生健康檢查觀察員研習各項支出費用</t>
  </si>
  <si>
    <t>C2</t>
  </si>
  <si>
    <t>106學年度新生始業式工作人員、教師等飲料（8/25預演、8/26新生始業式）</t>
  </si>
  <si>
    <t>106學年度新生始業輔導班親會宣導資料影印</t>
  </si>
  <si>
    <t>106學年度新生始業輔導會宣導資料影印</t>
  </si>
  <si>
    <t>106學年度新生始業輔導薪傳禮花束</t>
  </si>
  <si>
    <t>106學年度新生始業輔導文元三禮U型夾</t>
  </si>
  <si>
    <t>106學年度新生始業輔導椅子椅套租用費</t>
  </si>
  <si>
    <t>106學年度新生始業輔導氣球布置及電腦割字</t>
  </si>
  <si>
    <t>106學年度新生始業輔導家長手冊</t>
  </si>
  <si>
    <t>106年7-9月外送公文補貼油資</t>
  </si>
  <si>
    <t>106年7-9月外出採購補貼油資</t>
  </si>
  <si>
    <t>106年8月份夜班警衛值勤薪資</t>
  </si>
  <si>
    <t>106年8月支援校園修繕</t>
  </si>
  <si>
    <t>106年9月家長會會計補助津貼</t>
  </si>
  <si>
    <t>E1</t>
  </si>
  <si>
    <r>
      <t>106年中秋節禮品費用（共264份。</t>
    </r>
    <r>
      <rPr>
        <sz val="10"/>
        <rFont val="新細明體"/>
        <family val="1"/>
      </rPr>
      <t>81,000元由預算科目E1支付；77,400元由預算科目F支付）</t>
    </r>
  </si>
  <si>
    <t>106學年度第一學期自辦一般類科長期代理教師甄選茶水﹝共辦理3場次8/24、8/26、8/29，含口試、試教委員、工作人員﹞</t>
  </si>
  <si>
    <t>校內紅白帖送鮮花等等</t>
  </si>
  <si>
    <t>各學校慶典，祝賀贈送花圈花籃</t>
  </si>
  <si>
    <t>借支管樂團九月份、十月份指導老師薪資</t>
  </si>
  <si>
    <t>106年9月5日中元節普渡牲禮、水果、金紙、餅乾等費用﹝家長會﹞</t>
  </si>
  <si>
    <t>106年9月5日中元節普渡餅乾、飲料等費用﹝總務處﹞</t>
  </si>
  <si>
    <t>106年9月5日中元普渡用品﹝輔導室﹞</t>
  </si>
  <si>
    <t>106年9月5日中元普渡用品，原 1862元，實領1857元﹝學務處﹞</t>
  </si>
  <si>
    <t>歸還臺南市106年度「健康促進逗陣行」答嘴鼓比賽﹝現金﹞</t>
  </si>
  <si>
    <t>陳建岑副會長捐助校務推動基金</t>
  </si>
  <si>
    <t>台南市平安宮管理委員會捐助校務推動基金</t>
  </si>
  <si>
    <r>
      <t>104學年度</t>
    </r>
    <r>
      <rPr>
        <sz val="12"/>
        <rFont val="新細明體"/>
        <family val="1"/>
      </rPr>
      <t>結存</t>
    </r>
  </si>
  <si>
    <t>家長會基金</t>
  </si>
  <si>
    <t>上、下學期學生家長會費</t>
  </si>
  <si>
    <t>捐款</t>
  </si>
  <si>
    <t>利息</t>
  </si>
  <si>
    <t>合計</t>
  </si>
  <si>
    <t>E1</t>
  </si>
  <si>
    <t>教師節中秋節敬師禮品預算</t>
  </si>
  <si>
    <t>E2</t>
  </si>
  <si>
    <t>當選證書製作預算</t>
  </si>
  <si>
    <t>E3</t>
  </si>
  <si>
    <t>自強活動費預算</t>
  </si>
  <si>
    <t>E4</t>
  </si>
  <si>
    <t>家長會會計補助津貼</t>
  </si>
  <si>
    <t>教職員工服務文元滿8年獎勵金</t>
  </si>
  <si>
    <t>家長會行政業務費用</t>
  </si>
  <si>
    <t>E7</t>
  </si>
  <si>
    <t>師生校外比賽獎勵金</t>
  </si>
  <si>
    <t>校長事務費</t>
  </si>
  <si>
    <r>
      <rPr>
        <b/>
        <sz val="12"/>
        <rFont val="新細明體"/>
        <family val="1"/>
      </rPr>
      <t>合</t>
    </r>
    <r>
      <rPr>
        <b/>
        <sz val="12"/>
        <rFont val="Arial"/>
        <family val="2"/>
      </rPr>
      <t xml:space="preserve">                          </t>
    </r>
    <r>
      <rPr>
        <b/>
        <sz val="12"/>
        <rFont val="新細明體"/>
        <family val="1"/>
      </rPr>
      <t>計</t>
    </r>
  </si>
  <si>
    <t>探視薛○○副會長夫人及辛○○副會長住院致贈禮盒；招待來賓、客人及家長會班親會、審預算用飲料</t>
  </si>
  <si>
    <t>結餘</t>
  </si>
  <si>
    <t>直笛團參加105年台南市學生音樂比賽車資</t>
  </si>
  <si>
    <t>管弦樂團參加105年台南市學生音樂比賽車資</t>
  </si>
  <si>
    <t>合唱團參加105學年度全國師生鄉土歌謠比賽-伴奏費﹝全國賽-嘉義，4月19日客家語系、4月21日福佬語系﹞</t>
  </si>
  <si>
    <t>F</t>
  </si>
  <si>
    <t>贈文元社區發展協會摸彩品-電風扇2台</t>
  </si>
  <si>
    <t>公佈欄電視櫥窗美化</t>
  </si>
  <si>
    <t>大門口LED字幕機</t>
  </si>
  <si>
    <t>105學年度第一學期盆栽、花圈費用</t>
  </si>
  <si>
    <t>105學年度第二學期蘭花盆栽、花圈費用</t>
  </si>
  <si>
    <t>文元社區發展協會母親節聯歡活動摸彩品</t>
  </si>
  <si>
    <t>支105學年度五年級戶外教育隨行人員費用﹝教育局補助後，不足額部分﹞</t>
  </si>
  <si>
    <t>支105學年度六年級戶外教育隨行人員費用﹝教育局補助後，不足額部分﹞</t>
  </si>
  <si>
    <t>105學年度畢業典禮畢業紀念品500個﹝畢業生+老師﹞共24500元﹝由預算科目A1支20053元；預備金F支4447元﹞</t>
  </si>
  <si>
    <t>106學年度第一學期自辦長期代理教師甄選茶水﹝共辦3場次，每場次有三類科甄試，含口試、試教委員、工作人員﹞</t>
  </si>
  <si>
    <t>106學年度第一學期自辦一般類科長期代理教師甄選茶水﹝共辦理3場次8/24、8/26、8/29，含口試、試教委員、工作人員﹞</t>
  </si>
  <si>
    <t>各學校慶典，祝賀贈送花圈花籃</t>
  </si>
  <si>
    <r>
      <rPr>
        <b/>
        <sz val="16"/>
        <rFont val="新細明體"/>
        <family val="1"/>
      </rPr>
      <t>台南市北區文元國小</t>
    </r>
    <r>
      <rPr>
        <b/>
        <sz val="16"/>
        <rFont val="Arial"/>
        <family val="2"/>
      </rPr>
      <t>105</t>
    </r>
    <r>
      <rPr>
        <b/>
        <sz val="16"/>
        <rFont val="新細明體"/>
        <family val="1"/>
      </rPr>
      <t>學年度﹝</t>
    </r>
    <r>
      <rPr>
        <b/>
        <sz val="16"/>
        <rFont val="Arial"/>
        <family val="2"/>
      </rPr>
      <t>104</t>
    </r>
    <r>
      <rPr>
        <b/>
        <sz val="16"/>
        <rFont val="新細明體"/>
        <family val="1"/>
      </rPr>
      <t>學年度結存﹞預算支出結算表</t>
    </r>
  </si>
  <si>
    <r>
      <rPr>
        <b/>
        <sz val="14"/>
        <rFont val="新細明體"/>
        <family val="1"/>
      </rPr>
      <t>台南市北區文元國小</t>
    </r>
    <r>
      <rPr>
        <b/>
        <sz val="14"/>
        <rFont val="Arial"/>
        <family val="2"/>
      </rPr>
      <t>105</t>
    </r>
    <r>
      <rPr>
        <b/>
        <sz val="14"/>
        <rFont val="新細明體"/>
        <family val="1"/>
      </rPr>
      <t>學年度﹝</t>
    </r>
    <r>
      <rPr>
        <b/>
        <sz val="14"/>
        <rFont val="Arial"/>
        <family val="2"/>
      </rPr>
      <t>104</t>
    </r>
    <r>
      <rPr>
        <b/>
        <sz val="14"/>
        <rFont val="新細明體"/>
        <family val="1"/>
      </rPr>
      <t>學年度應付款項﹞預算支出結算表</t>
    </r>
  </si>
  <si>
    <t>台南市北區文元國小105學年度家長會支出明細表</t>
  </si>
  <si>
    <r>
      <t>探視</t>
    </r>
    <r>
      <rPr>
        <sz val="10"/>
        <color indexed="10"/>
        <rFont val="新細明體"/>
        <family val="1"/>
      </rPr>
      <t>薛勝元</t>
    </r>
    <r>
      <rPr>
        <sz val="10"/>
        <rFont val="新細明體"/>
        <family val="1"/>
      </rPr>
      <t>副會長夫人及</t>
    </r>
    <r>
      <rPr>
        <sz val="10"/>
        <color indexed="10"/>
        <rFont val="新細明體"/>
        <family val="1"/>
      </rPr>
      <t>辛珮蓉</t>
    </r>
    <r>
      <rPr>
        <sz val="10"/>
        <rFont val="新細明體"/>
        <family val="1"/>
      </rPr>
      <t>副會長住院致贈禮盒；招待來賓、客人及家長會班親會、審預算用飲料</t>
    </r>
  </si>
  <si>
    <t>由定存轉入</t>
  </si>
  <si>
    <t>105學年度</t>
  </si>
  <si>
    <t>教務處各類活動預算( 375,500 )</t>
  </si>
  <si>
    <t>學務處各類活動預算( 671,925 )</t>
  </si>
  <si>
    <t>輔導室各類活動預算( 162,000 )</t>
  </si>
  <si>
    <t>總務處各類活動預算( 423,000 )</t>
  </si>
  <si>
    <t>家長會各類活動預算( 590,000 )</t>
  </si>
  <si>
    <t xml:space="preserve">104學年度應付款項  ( 455,200 ) </t>
  </si>
  <si>
    <t>預備金                       ( 160,150 )</t>
  </si>
  <si>
    <t>定期存款</t>
  </si>
  <si>
    <t>（104學年度結存轉入）</t>
  </si>
  <si>
    <t>105學年度</t>
  </si>
  <si>
    <t>台南市北區文元國小105學年度家長會費基金預算收支結算表自105/10/01至106/09/14止</t>
  </si>
  <si>
    <t>定存</t>
  </si>
  <si>
    <t>F</t>
  </si>
  <si>
    <t>由預備金提領出455,350元來辦理定期存款（104學年度結存）</t>
  </si>
  <si>
    <t>家長會</t>
  </si>
  <si>
    <t>控管</t>
  </si>
  <si>
    <t>控管存入455,350元辦理定期存款</t>
  </si>
  <si>
    <t>元</t>
  </si>
  <si>
    <t>元  106.09.14止</t>
  </si>
  <si>
    <t>＜附件一＞</t>
  </si>
  <si>
    <t>恭賀方樹啟主任榮陞新橋國小校長致贈琉金浮雕一座</t>
  </si>
  <si>
    <t>支付副會長以上﹝六年級畢業生﹞及卸任幹部獎牌費用</t>
  </si>
  <si>
    <r>
      <t>150(</t>
    </r>
    <r>
      <rPr>
        <sz val="9"/>
        <rFont val="細明體"/>
        <family val="3"/>
      </rPr>
      <t>挪入預備金</t>
    </r>
    <r>
      <rPr>
        <sz val="9"/>
        <rFont val="Arial"/>
        <family val="2"/>
      </rPr>
      <t>)</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</si>
</sst>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m&quot;月&quot;d&quot;日&quot;"/>
    <numFmt numFmtId="178" formatCode="0_ "/>
    <numFmt numFmtId="179" formatCode="_-* #,##0_-;\-* #,##0_-;_-* &quot;-&quot;??_-;_-@_-"/>
    <numFmt numFmtId="180" formatCode="#,##0;[Red]#,##0"/>
    <numFmt numFmtId="181" formatCode="#,##0_ "/>
    <numFmt numFmtId="182" formatCode="mmm\-yyyy"/>
    <numFmt numFmtId="183" formatCode="&quot;$&quot;#,##0"/>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404]AM/PM\ hh:mm:ss"/>
    <numFmt numFmtId="190" formatCode="0.00_);[Red]\(0.00\)"/>
    <numFmt numFmtId="191" formatCode="0.0_);[Red]\(0.0\)"/>
    <numFmt numFmtId="192" formatCode="0_);[Red]\(0\)"/>
    <numFmt numFmtId="193" formatCode="&quot;$&quot;#,##0.00_);[Red]\(&quot;$&quot;#,##0.00\)"/>
    <numFmt numFmtId="194" formatCode="&quot;$&quot;#,##0.0_);[Red]\(&quot;$&quot;#,##0.0\)"/>
    <numFmt numFmtId="195" formatCode="&quot;$&quot;#,##0_);[Red]\(&quot;$&quot;#,##0\)"/>
    <numFmt numFmtId="196" formatCode="#,##0.0"/>
    <numFmt numFmtId="197" formatCode="&quot;$&quot;#,##0;[Red]&quot;$&quot;#,##0"/>
    <numFmt numFmtId="198" formatCode="#,##0_);\(#,##0\)"/>
    <numFmt numFmtId="199" formatCode="0.000_);[Red]\(0.000\)"/>
    <numFmt numFmtId="200" formatCode="[&gt;99999999]0000\-000\-000;000\-000\-000"/>
  </numFmts>
  <fonts count="103">
    <font>
      <sz val="12"/>
      <color theme="1"/>
      <name val="Calibri"/>
      <family val="1"/>
    </font>
    <font>
      <sz val="12"/>
      <color indexed="8"/>
      <name val="新細明體"/>
      <family val="1"/>
    </font>
    <font>
      <sz val="9"/>
      <name val="新細明體"/>
      <family val="1"/>
    </font>
    <font>
      <sz val="12"/>
      <name val="Arial"/>
      <family val="2"/>
    </font>
    <font>
      <sz val="12"/>
      <name val="新細明體"/>
      <family val="1"/>
    </font>
    <font>
      <b/>
      <sz val="16"/>
      <name val="Arial"/>
      <family val="2"/>
    </font>
    <font>
      <b/>
      <sz val="16"/>
      <name val="細明體"/>
      <family val="3"/>
    </font>
    <font>
      <u val="single"/>
      <sz val="12"/>
      <color indexed="12"/>
      <name val="新細明體"/>
      <family val="1"/>
    </font>
    <font>
      <b/>
      <sz val="14"/>
      <name val="新細明體"/>
      <family val="1"/>
    </font>
    <font>
      <sz val="10"/>
      <name val="新細明體"/>
      <family val="1"/>
    </font>
    <font>
      <b/>
      <sz val="12"/>
      <name val="新細明體"/>
      <family val="1"/>
    </font>
    <font>
      <b/>
      <sz val="11"/>
      <name val="新細明體"/>
      <family val="1"/>
    </font>
    <font>
      <b/>
      <sz val="12"/>
      <name val="Arial"/>
      <family val="2"/>
    </font>
    <font>
      <b/>
      <sz val="12"/>
      <name val="細明體"/>
      <family val="3"/>
    </font>
    <font>
      <sz val="12"/>
      <color indexed="8"/>
      <name val="Arial"/>
      <family val="2"/>
    </font>
    <font>
      <b/>
      <sz val="16"/>
      <name val="新細明體"/>
      <family val="1"/>
    </font>
    <font>
      <sz val="12"/>
      <color indexed="8"/>
      <name val="細明體"/>
      <family val="3"/>
    </font>
    <font>
      <sz val="11"/>
      <name val="Arial"/>
      <family val="2"/>
    </font>
    <font>
      <sz val="11"/>
      <name val="新細明體"/>
      <family val="1"/>
    </font>
    <font>
      <b/>
      <sz val="10"/>
      <name val="新細明體"/>
      <family val="1"/>
    </font>
    <font>
      <sz val="11"/>
      <color indexed="8"/>
      <name val="新細明體"/>
      <family val="1"/>
    </font>
    <font>
      <sz val="11"/>
      <name val="細明體"/>
      <family val="3"/>
    </font>
    <font>
      <sz val="11"/>
      <color indexed="8"/>
      <name val="Arial"/>
      <family val="2"/>
    </font>
    <font>
      <b/>
      <sz val="14"/>
      <color indexed="8"/>
      <name val="細明體"/>
      <family val="3"/>
    </font>
    <font>
      <b/>
      <sz val="14"/>
      <color indexed="8"/>
      <name val="Arial"/>
      <family val="2"/>
    </font>
    <font>
      <sz val="8"/>
      <name val="新細明體"/>
      <family val="1"/>
    </font>
    <font>
      <sz val="10"/>
      <color indexed="8"/>
      <name val="新細明體"/>
      <family val="1"/>
    </font>
    <font>
      <b/>
      <sz val="14"/>
      <name val="Arial"/>
      <family val="2"/>
    </font>
    <font>
      <b/>
      <sz val="12"/>
      <name val="華康細圓體"/>
      <family val="3"/>
    </font>
    <font>
      <sz val="10"/>
      <color indexed="10"/>
      <name val="新細明體"/>
      <family val="1"/>
    </font>
    <font>
      <sz val="9"/>
      <name val="Arial"/>
      <family val="2"/>
    </font>
    <font>
      <sz val="9"/>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3"/>
      <name val="新細明體"/>
      <family val="1"/>
    </font>
    <font>
      <b/>
      <sz val="11"/>
      <color indexed="8"/>
      <name val="新細明體"/>
      <family val="1"/>
    </font>
    <font>
      <sz val="9"/>
      <color indexed="8"/>
      <name val="新細明體"/>
      <family val="1"/>
    </font>
    <font>
      <b/>
      <sz val="10"/>
      <color indexed="8"/>
      <name val="新細明體"/>
      <family val="1"/>
    </font>
    <font>
      <sz val="12"/>
      <color indexed="8"/>
      <name val="標楷體"/>
      <family val="4"/>
    </font>
    <font>
      <sz val="10"/>
      <color indexed="8"/>
      <name val="細明體"/>
      <family val="3"/>
    </font>
    <font>
      <sz val="11"/>
      <color indexed="8"/>
      <name val="細明體"/>
      <family val="3"/>
    </font>
    <font>
      <sz val="8"/>
      <color indexed="8"/>
      <name val="新細明體"/>
      <family val="1"/>
    </font>
    <font>
      <b/>
      <sz val="14"/>
      <color indexed="8"/>
      <name val="新細明體"/>
      <family val="1"/>
    </font>
    <font>
      <sz val="9"/>
      <name val="Microsoft JhengHei UI"/>
      <family val="2"/>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sz val="10"/>
      <name val="Calibri"/>
      <family val="1"/>
    </font>
    <font>
      <sz val="10"/>
      <color theme="1"/>
      <name val="Calibri"/>
      <family val="1"/>
    </font>
    <font>
      <b/>
      <sz val="12"/>
      <name val="Calibri"/>
      <family val="1"/>
    </font>
    <font>
      <sz val="12"/>
      <color theme="1"/>
      <name val="Arial"/>
      <family val="2"/>
    </font>
    <font>
      <b/>
      <sz val="13"/>
      <name val="Calibri"/>
      <family val="1"/>
    </font>
    <font>
      <b/>
      <sz val="14"/>
      <name val="Calibri"/>
      <family val="1"/>
    </font>
    <font>
      <sz val="10"/>
      <color rgb="FF000000"/>
      <name val="Calibri"/>
      <family val="1"/>
    </font>
    <font>
      <sz val="11"/>
      <color theme="1"/>
      <name val="Calibri"/>
      <family val="1"/>
    </font>
    <font>
      <b/>
      <sz val="11"/>
      <color theme="1"/>
      <name val="Calibri"/>
      <family val="1"/>
    </font>
    <font>
      <sz val="9"/>
      <color theme="1"/>
      <name val="Calibri"/>
      <family val="1"/>
    </font>
    <font>
      <b/>
      <sz val="10"/>
      <color theme="1"/>
      <name val="Calibri"/>
      <family val="1"/>
    </font>
    <font>
      <sz val="11"/>
      <name val="Calibri"/>
      <family val="1"/>
    </font>
    <font>
      <sz val="11"/>
      <color theme="1"/>
      <name val="Arial"/>
      <family val="2"/>
    </font>
    <font>
      <sz val="12"/>
      <color theme="1"/>
      <name val="標楷體"/>
      <family val="4"/>
    </font>
    <font>
      <sz val="9"/>
      <name val="Calibri"/>
      <family val="1"/>
    </font>
    <font>
      <sz val="10"/>
      <color theme="1"/>
      <name val="細明體"/>
      <family val="3"/>
    </font>
    <font>
      <sz val="9"/>
      <color rgb="FF000000"/>
      <name val="Calibri"/>
      <family val="1"/>
    </font>
    <font>
      <sz val="11"/>
      <color theme="1"/>
      <name val="細明體"/>
      <family val="3"/>
    </font>
    <font>
      <sz val="8"/>
      <color theme="1"/>
      <name val="Calibri"/>
      <family val="1"/>
    </font>
    <font>
      <b/>
      <sz val="10"/>
      <name val="Calibri"/>
      <family val="1"/>
    </font>
    <font>
      <b/>
      <sz val="11"/>
      <name val="Calibri"/>
      <family val="1"/>
    </font>
    <font>
      <b/>
      <sz val="14"/>
      <color theme="1"/>
      <name val="Calibri"/>
      <family val="1"/>
    </font>
    <font>
      <b/>
      <sz val="16"/>
      <name val="Calibri"/>
      <family val="1"/>
    </font>
    <font>
      <b/>
      <sz val="14"/>
      <color theme="1"/>
      <name val="Arial"/>
      <family val="2"/>
    </font>
    <font>
      <b/>
      <sz val="12"/>
      <name val="Cambria"/>
      <family val="1"/>
    </font>
    <font>
      <sz val="12"/>
      <color theme="1"/>
      <name val="Cambr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rgb="FF92D050"/>
        <bgColor indexed="64"/>
      </patternFill>
    </fill>
    <fill>
      <patternFill patternType="solid">
        <fgColor theme="2" tint="-0.09996999800205231"/>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style="thin"/>
    </border>
    <border>
      <left/>
      <right style="thin"/>
      <top style="thin"/>
      <bottom style="thin"/>
    </border>
    <border>
      <left style="thin"/>
      <right style="thin"/>
      <top style="thin"/>
      <bottom/>
    </border>
    <border>
      <left style="thin"/>
      <right>
        <color indexed="63"/>
      </right>
      <top style="medium"/>
      <bottom style="medium"/>
    </border>
    <border>
      <left style="double"/>
      <right/>
      <top style="double"/>
      <bottom style="double"/>
    </border>
    <border>
      <left style="thin"/>
      <right style="double"/>
      <top style="double"/>
      <bottom style="double"/>
    </border>
    <border>
      <left style="double"/>
      <right style="thin"/>
      <top style="double"/>
      <bottom style="double"/>
    </border>
    <border>
      <left style="double"/>
      <right style="thin"/>
      <top/>
      <bottom style="thin"/>
    </border>
    <border>
      <left style="thin"/>
      <right style="double"/>
      <top/>
      <bottom style="thin"/>
    </border>
    <border>
      <left/>
      <right/>
      <top/>
      <bottom style="thin"/>
    </border>
    <border>
      <left/>
      <right/>
      <top style="thin"/>
      <bottom style="thin"/>
    </border>
    <border>
      <left style="double"/>
      <right style="thin"/>
      <top style="thin"/>
      <bottom style="thin"/>
    </border>
    <border>
      <left/>
      <right/>
      <top style="double"/>
      <bottom style="double"/>
    </border>
    <border>
      <left style="thin"/>
      <right style="thin"/>
      <top/>
      <bottom/>
    </border>
    <border>
      <left style="thin"/>
      <right style="thin"/>
      <top style="medium"/>
      <bottom style="thin"/>
    </border>
    <border>
      <left style="medium"/>
      <right style="medium"/>
      <top style="medium"/>
      <bottom style="medium"/>
    </border>
    <border>
      <left style="thin"/>
      <right>
        <color indexed="63"/>
      </right>
      <top style="thin"/>
      <bottom style="thin"/>
    </border>
    <border>
      <left>
        <color indexed="63"/>
      </left>
      <right style="medium"/>
      <top style="medium"/>
      <bottom style="medium"/>
    </border>
    <border>
      <left style="thin"/>
      <right>
        <color indexed="63"/>
      </right>
      <top style="medium"/>
      <bottom style="thin"/>
    </border>
    <border>
      <left style="thin"/>
      <right>
        <color indexed="63"/>
      </right>
      <top>
        <color indexed="63"/>
      </top>
      <bottom style="thin"/>
    </border>
    <border>
      <left style="thin"/>
      <right style="thin"/>
      <top style="thin"/>
      <bottom style="mediu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thin"/>
      <top/>
      <bottom style="medium"/>
    </border>
    <border>
      <left style="medium"/>
      <right style="thin"/>
      <top style="thin"/>
      <bottom style="medium"/>
    </border>
    <border>
      <left style="thin"/>
      <right>
        <color indexed="63"/>
      </right>
      <top style="thin"/>
      <bottom>
        <color indexed="63"/>
      </bottom>
    </border>
    <border>
      <left>
        <color indexed="63"/>
      </left>
      <right style="thin"/>
      <top>
        <color indexed="63"/>
      </top>
      <bottom style="thin"/>
    </border>
    <border>
      <left style="thin"/>
      <right style="medium"/>
      <top>
        <color indexed="63"/>
      </top>
      <bottom style="thin"/>
    </border>
    <border>
      <left/>
      <right/>
      <top/>
      <bottom style="medium"/>
    </border>
    <border>
      <left style="medium"/>
      <right/>
      <top style="medium"/>
      <bottom style="medium"/>
    </border>
    <border>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style="thin"/>
      <right style="medium"/>
      <top style="medium"/>
      <bottom style="thin"/>
    </border>
    <border>
      <left style="thin"/>
      <right style="medium"/>
      <top style="thin"/>
      <bottom style="medium"/>
    </border>
    <border>
      <left style="medium"/>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0" fillId="0" borderId="0" applyNumberFormat="0" applyFill="0" applyBorder="0" applyAlignment="0" applyProtection="0"/>
    <xf numFmtId="0" fontId="61" fillId="20" borderId="0" applyNumberFormat="0" applyBorder="0" applyAlignment="0" applyProtection="0"/>
    <xf numFmtId="0" fontId="62" fillId="0" borderId="1" applyNumberFormat="0" applyFill="0" applyAlignment="0" applyProtection="0"/>
    <xf numFmtId="0" fontId="63" fillId="21" borderId="0" applyNumberFormat="0" applyBorder="0" applyAlignment="0" applyProtection="0"/>
    <xf numFmtId="9" fontId="0" fillId="0" borderId="0" applyFont="0" applyFill="0" applyBorder="0" applyAlignment="0" applyProtection="0"/>
    <xf numFmtId="0" fontId="6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66"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2" applyNumberFormat="0" applyAlignment="0" applyProtection="0"/>
    <xf numFmtId="0" fontId="72" fillId="22" borderId="8" applyNumberFormat="0" applyAlignment="0" applyProtection="0"/>
    <xf numFmtId="0" fontId="73" fillId="31" borderId="9" applyNumberFormat="0" applyAlignment="0" applyProtection="0"/>
    <xf numFmtId="0" fontId="74" fillId="32" borderId="0" applyNumberFormat="0" applyBorder="0" applyAlignment="0" applyProtection="0"/>
    <xf numFmtId="0" fontId="75" fillId="0" borderId="0" applyNumberFormat="0" applyFill="0" applyBorder="0" applyAlignment="0" applyProtection="0"/>
  </cellStyleXfs>
  <cellXfs count="473">
    <xf numFmtId="0" fontId="0" fillId="0" borderId="0" xfId="0" applyFont="1" applyAlignment="1">
      <alignment vertical="center"/>
    </xf>
    <xf numFmtId="3" fontId="0" fillId="0" borderId="0" xfId="0" applyNumberFormat="1" applyFont="1" applyAlignment="1">
      <alignment vertical="center"/>
    </xf>
    <xf numFmtId="0" fontId="76" fillId="0" borderId="0" xfId="0" applyFont="1" applyAlignment="1">
      <alignment vertical="center"/>
    </xf>
    <xf numFmtId="3" fontId="76" fillId="0" borderId="0" xfId="0" applyNumberFormat="1" applyFont="1" applyAlignment="1">
      <alignment vertical="center"/>
    </xf>
    <xf numFmtId="176" fontId="76" fillId="0" borderId="0" xfId="0" applyNumberFormat="1" applyFont="1" applyAlignment="1">
      <alignment horizontal="right" vertical="center"/>
    </xf>
    <xf numFmtId="0" fontId="76" fillId="0" borderId="0" xfId="0" applyFont="1" applyFill="1" applyBorder="1" applyAlignment="1">
      <alignment vertical="center"/>
    </xf>
    <xf numFmtId="0" fontId="0" fillId="0" borderId="0" xfId="0" applyFont="1" applyAlignment="1">
      <alignment horizontal="center" vertical="center"/>
    </xf>
    <xf numFmtId="3"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76" fillId="0" borderId="10" xfId="0" applyFont="1" applyFill="1" applyBorder="1" applyAlignment="1">
      <alignment horizontal="left" vertical="center" wrapText="1"/>
    </xf>
    <xf numFmtId="0" fontId="77" fillId="0" borderId="10" xfId="0" applyFont="1" applyBorder="1" applyAlignment="1">
      <alignment vertical="center" wrapText="1"/>
    </xf>
    <xf numFmtId="0" fontId="78" fillId="0" borderId="0" xfId="0" applyFont="1" applyAlignment="1">
      <alignment vertical="center"/>
    </xf>
    <xf numFmtId="3" fontId="79" fillId="33" borderId="11" xfId="0" applyNumberFormat="1" applyFont="1" applyFill="1" applyBorder="1" applyAlignment="1">
      <alignment horizontal="center" vertical="center"/>
    </xf>
    <xf numFmtId="0" fontId="62" fillId="0" borderId="0" xfId="0" applyFont="1" applyAlignment="1">
      <alignment vertical="center"/>
    </xf>
    <xf numFmtId="0" fontId="80" fillId="0" borderId="0" xfId="0" applyFont="1" applyAlignment="1">
      <alignment vertical="center"/>
    </xf>
    <xf numFmtId="0" fontId="3" fillId="0" borderId="0" xfId="0" applyFont="1" applyAlignment="1">
      <alignment vertical="center"/>
    </xf>
    <xf numFmtId="0" fontId="0" fillId="0" borderId="0" xfId="0" applyAlignment="1">
      <alignment horizontal="right" vertical="center"/>
    </xf>
    <xf numFmtId="0" fontId="80" fillId="0" borderId="0" xfId="0" applyFont="1" applyAlignment="1">
      <alignment horizontal="left" vertical="center"/>
    </xf>
    <xf numFmtId="0" fontId="81" fillId="34" borderId="12" xfId="0" applyFont="1" applyFill="1" applyBorder="1" applyAlignment="1">
      <alignment horizontal="center" vertical="center"/>
    </xf>
    <xf numFmtId="0" fontId="79" fillId="34" borderId="11" xfId="0" applyFont="1" applyFill="1" applyBorder="1" applyAlignment="1">
      <alignment horizontal="center" vertical="center" wrapText="1"/>
    </xf>
    <xf numFmtId="0" fontId="79" fillId="34" borderId="11" xfId="0" applyFont="1" applyFill="1" applyBorder="1" applyAlignment="1">
      <alignment horizontal="center" vertical="center"/>
    </xf>
    <xf numFmtId="176" fontId="79" fillId="34" borderId="11" xfId="0" applyNumberFormat="1" applyFont="1" applyFill="1" applyBorder="1" applyAlignment="1">
      <alignment horizontal="center" vertical="center"/>
    </xf>
    <xf numFmtId="0" fontId="79" fillId="34" borderId="13" xfId="0" applyFont="1" applyFill="1" applyBorder="1" applyAlignment="1">
      <alignment horizontal="center" vertical="center"/>
    </xf>
    <xf numFmtId="0" fontId="4" fillId="0" borderId="0" xfId="0" applyFont="1" applyAlignment="1">
      <alignment horizontal="center" vertical="center"/>
    </xf>
    <xf numFmtId="0" fontId="82" fillId="35" borderId="14" xfId="0" applyFont="1" applyFill="1" applyBorder="1" applyAlignment="1">
      <alignment horizontal="left" vertical="center" wrapText="1"/>
    </xf>
    <xf numFmtId="3" fontId="8" fillId="35" borderId="14" xfId="0" applyNumberFormat="1" applyFont="1" applyFill="1" applyBorder="1" applyAlignment="1">
      <alignment vertical="center"/>
    </xf>
    <xf numFmtId="176" fontId="8" fillId="35" borderId="14" xfId="0" applyNumberFormat="1" applyFont="1" applyFill="1" applyBorder="1" applyAlignment="1">
      <alignment horizontal="right" vertical="center"/>
    </xf>
    <xf numFmtId="0" fontId="82" fillId="35" borderId="14" xfId="0" applyFont="1" applyFill="1" applyBorder="1" applyAlignment="1">
      <alignment vertical="center" wrapText="1"/>
    </xf>
    <xf numFmtId="0" fontId="79" fillId="33" borderId="11" xfId="0" applyFont="1" applyFill="1" applyBorder="1" applyAlignment="1">
      <alignment horizontal="center" vertical="center"/>
    </xf>
    <xf numFmtId="176" fontId="79" fillId="33" borderId="11" xfId="0" applyNumberFormat="1" applyFont="1" applyFill="1" applyBorder="1" applyAlignment="1">
      <alignment horizontal="center" vertical="center"/>
    </xf>
    <xf numFmtId="0" fontId="79" fillId="33" borderId="13" xfId="0" applyFont="1" applyFill="1" applyBorder="1" applyAlignment="1">
      <alignment horizontal="center" vertical="center"/>
    </xf>
    <xf numFmtId="0" fontId="76" fillId="0" borderId="15" xfId="0" applyFont="1" applyFill="1" applyBorder="1" applyAlignment="1">
      <alignment horizontal="left" vertical="center" wrapText="1"/>
    </xf>
    <xf numFmtId="3" fontId="0" fillId="0" borderId="0" xfId="0" applyNumberFormat="1" applyAlignment="1">
      <alignment vertical="center"/>
    </xf>
    <xf numFmtId="179" fontId="4" fillId="0" borderId="0" xfId="34" applyNumberFormat="1" applyFont="1" applyAlignment="1">
      <alignment horizontal="center" vertical="center"/>
    </xf>
    <xf numFmtId="179" fontId="4" fillId="0" borderId="0" xfId="0" applyNumberFormat="1" applyFont="1" applyAlignment="1">
      <alignment horizontal="center" vertical="center"/>
    </xf>
    <xf numFmtId="0" fontId="9" fillId="36" borderId="10" xfId="0" applyFont="1" applyFill="1" applyBorder="1" applyAlignment="1">
      <alignment vertical="center" wrapText="1"/>
    </xf>
    <xf numFmtId="0" fontId="0" fillId="36" borderId="0" xfId="0" applyFill="1" applyAlignment="1">
      <alignment vertical="center"/>
    </xf>
    <xf numFmtId="0" fontId="77" fillId="36" borderId="10" xfId="0" applyFont="1" applyFill="1" applyBorder="1" applyAlignment="1">
      <alignment vertical="center" wrapText="1"/>
    </xf>
    <xf numFmtId="178" fontId="9" fillId="36" borderId="10" xfId="0" applyNumberFormat="1" applyFont="1" applyFill="1" applyBorder="1" applyAlignment="1">
      <alignment horizontal="center" vertical="center"/>
    </xf>
    <xf numFmtId="179" fontId="80" fillId="0" borderId="10" xfId="34" applyNumberFormat="1" applyFont="1" applyBorder="1" applyAlignment="1">
      <alignment vertical="center"/>
    </xf>
    <xf numFmtId="179" fontId="80" fillId="0" borderId="16" xfId="34" applyNumberFormat="1" applyFont="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80" fillId="0" borderId="0" xfId="0" applyFont="1" applyAlignment="1">
      <alignment horizontal="center" vertical="center"/>
    </xf>
    <xf numFmtId="0" fontId="78" fillId="0" borderId="10" xfId="0" applyFont="1" applyBorder="1" applyAlignment="1">
      <alignment vertical="center"/>
    </xf>
    <xf numFmtId="179" fontId="80" fillId="36" borderId="10" xfId="34" applyNumberFormat="1" applyFont="1" applyFill="1" applyBorder="1" applyAlignment="1">
      <alignment vertical="center"/>
    </xf>
    <xf numFmtId="0" fontId="0" fillId="0" borderId="0" xfId="0" applyBorder="1" applyAlignment="1">
      <alignment vertical="center"/>
    </xf>
    <xf numFmtId="176" fontId="3" fillId="36" borderId="10" xfId="0" applyNumberFormat="1" applyFont="1" applyFill="1" applyBorder="1" applyAlignment="1">
      <alignment vertical="center"/>
    </xf>
    <xf numFmtId="0" fontId="12" fillId="34" borderId="15" xfId="0" applyFont="1" applyFill="1" applyBorder="1" applyAlignment="1">
      <alignment horizontal="center" vertical="center"/>
    </xf>
    <xf numFmtId="0" fontId="0" fillId="0" borderId="0" xfId="33">
      <alignment vertical="center"/>
      <protection/>
    </xf>
    <xf numFmtId="176" fontId="0" fillId="0" borderId="0" xfId="33" applyNumberFormat="1" applyFill="1">
      <alignment vertical="center"/>
      <protection/>
    </xf>
    <xf numFmtId="178" fontId="9" fillId="0" borderId="10" xfId="0" applyNumberFormat="1" applyFont="1" applyBorder="1" applyAlignment="1">
      <alignment horizontal="center" vertical="center"/>
    </xf>
    <xf numFmtId="0" fontId="9" fillId="0" borderId="10" xfId="0" applyFont="1" applyBorder="1" applyAlignment="1">
      <alignment vertical="center" wrapText="1"/>
    </xf>
    <xf numFmtId="176" fontId="0" fillId="0" borderId="0" xfId="33" applyNumberFormat="1">
      <alignment vertical="center"/>
      <protection/>
    </xf>
    <xf numFmtId="176" fontId="0" fillId="0" borderId="0" xfId="0" applyNumberFormat="1" applyAlignment="1">
      <alignment vertical="center"/>
    </xf>
    <xf numFmtId="0" fontId="83" fillId="36" borderId="10" xfId="0" applyFont="1" applyFill="1" applyBorder="1" applyAlignment="1">
      <alignment horizontal="justify" vertical="center"/>
    </xf>
    <xf numFmtId="0" fontId="78" fillId="0" borderId="10" xfId="0" applyFont="1" applyBorder="1" applyAlignment="1">
      <alignment horizontal="justify" vertical="center"/>
    </xf>
    <xf numFmtId="176" fontId="3" fillId="0" borderId="10" xfId="0" applyNumberFormat="1" applyFont="1" applyFill="1" applyBorder="1" applyAlignment="1">
      <alignment horizontal="right" vertical="center"/>
    </xf>
    <xf numFmtId="0" fontId="78" fillId="36" borderId="10" xfId="0" applyFont="1" applyFill="1" applyBorder="1" applyAlignment="1">
      <alignment horizontal="justify" vertical="center"/>
    </xf>
    <xf numFmtId="0" fontId="77" fillId="0" borderId="10" xfId="0" applyFont="1" applyFill="1" applyBorder="1" applyAlignment="1">
      <alignment horizontal="left" vertical="center" wrapText="1"/>
    </xf>
    <xf numFmtId="3" fontId="3" fillId="0" borderId="14" xfId="0"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13" fillId="0" borderId="0" xfId="0" applyFont="1" applyAlignment="1">
      <alignment vertical="center"/>
    </xf>
    <xf numFmtId="3" fontId="12" fillId="33" borderId="11" xfId="0" applyNumberFormat="1" applyFont="1" applyFill="1" applyBorder="1" applyAlignment="1">
      <alignment horizontal="right" vertical="center"/>
    </xf>
    <xf numFmtId="0" fontId="80" fillId="0" borderId="14" xfId="0" applyFont="1" applyBorder="1" applyAlignment="1">
      <alignment horizontal="center" vertical="center"/>
    </xf>
    <xf numFmtId="0" fontId="80" fillId="0" borderId="16" xfId="0" applyFont="1" applyBorder="1" applyAlignment="1">
      <alignment horizontal="center" vertical="center"/>
    </xf>
    <xf numFmtId="43" fontId="0" fillId="0" borderId="0" xfId="34" applyFont="1" applyBorder="1" applyAlignment="1">
      <alignment horizontal="right" vertical="center" wrapText="1"/>
    </xf>
    <xf numFmtId="0" fontId="0" fillId="0" borderId="0" xfId="0" applyBorder="1" applyAlignment="1">
      <alignment horizontal="right" vertical="center"/>
    </xf>
    <xf numFmtId="3" fontId="0" fillId="0" borderId="0" xfId="0" applyNumberFormat="1" applyAlignment="1">
      <alignment horizontal="right" vertical="center"/>
    </xf>
    <xf numFmtId="0" fontId="0" fillId="0" borderId="0" xfId="0" applyFill="1" applyBorder="1" applyAlignment="1">
      <alignment horizontal="right" vertical="center" wrapText="1"/>
    </xf>
    <xf numFmtId="0" fontId="4" fillId="0" borderId="14" xfId="0" applyFont="1" applyBorder="1" applyAlignment="1">
      <alignment horizontal="left" vertical="center" wrapText="1"/>
    </xf>
    <xf numFmtId="176" fontId="80" fillId="0" borderId="14" xfId="0" applyNumberFormat="1" applyFont="1" applyBorder="1" applyAlignment="1">
      <alignment horizontal="right" vertical="center"/>
    </xf>
    <xf numFmtId="3" fontId="12" fillId="33" borderId="17" xfId="0" applyNumberFormat="1" applyFont="1" applyFill="1" applyBorder="1" applyAlignment="1">
      <alignment horizontal="right" vertical="center"/>
    </xf>
    <xf numFmtId="3" fontId="4" fillId="0" borderId="0" xfId="0" applyNumberFormat="1" applyFont="1" applyAlignment="1">
      <alignment horizontal="center" vertical="center"/>
    </xf>
    <xf numFmtId="0" fontId="4" fillId="0" borderId="0" xfId="0" applyFont="1" applyAlignment="1">
      <alignment vertical="center"/>
    </xf>
    <xf numFmtId="0" fontId="10" fillId="37" borderId="18" xfId="0" applyFont="1" applyFill="1" applyBorder="1" applyAlignment="1">
      <alignment horizontal="center" vertical="center"/>
    </xf>
    <xf numFmtId="0" fontId="10" fillId="37" borderId="19" xfId="0" applyFont="1" applyFill="1" applyBorder="1" applyAlignment="1">
      <alignment horizontal="center" vertical="center"/>
    </xf>
    <xf numFmtId="0" fontId="10" fillId="37" borderId="20" xfId="0" applyFont="1" applyFill="1" applyBorder="1" applyAlignment="1">
      <alignment horizontal="center" vertical="center"/>
    </xf>
    <xf numFmtId="0" fontId="4" fillId="0" borderId="21" xfId="0" applyFont="1" applyBorder="1" applyAlignment="1">
      <alignment horizontal="left" vertical="center"/>
    </xf>
    <xf numFmtId="3" fontId="3" fillId="0" borderId="22" xfId="0" applyNumberFormat="1" applyFont="1" applyBorder="1" applyAlignment="1">
      <alignment horizontal="right" vertical="center" indent="1"/>
    </xf>
    <xf numFmtId="3" fontId="3" fillId="37" borderId="23" xfId="0" applyNumberFormat="1" applyFont="1" applyFill="1" applyBorder="1" applyAlignment="1">
      <alignment horizontal="center" vertical="center"/>
    </xf>
    <xf numFmtId="0" fontId="4" fillId="0" borderId="21" xfId="0" applyFont="1" applyBorder="1" applyAlignment="1">
      <alignment vertical="center"/>
    </xf>
    <xf numFmtId="3" fontId="3" fillId="37" borderId="24" xfId="0" applyNumberFormat="1" applyFont="1" applyFill="1" applyBorder="1" applyAlignment="1">
      <alignment horizontal="center" vertical="center"/>
    </xf>
    <xf numFmtId="0" fontId="4" fillId="0" borderId="25" xfId="0" applyFont="1" applyBorder="1" applyAlignment="1">
      <alignment vertical="center"/>
    </xf>
    <xf numFmtId="0" fontId="4" fillId="0" borderId="25" xfId="0" applyFont="1" applyBorder="1" applyAlignment="1">
      <alignment horizontal="left" vertical="center"/>
    </xf>
    <xf numFmtId="0" fontId="4" fillId="0" borderId="25" xfId="0" applyFont="1" applyFill="1" applyBorder="1" applyAlignment="1">
      <alignment horizontal="left" vertical="center"/>
    </xf>
    <xf numFmtId="3" fontId="12" fillId="37" borderId="19" xfId="0" applyNumberFormat="1" applyFont="1" applyFill="1" applyBorder="1" applyAlignment="1">
      <alignment horizontal="center" vertical="center"/>
    </xf>
    <xf numFmtId="3" fontId="10" fillId="37" borderId="26" xfId="0" applyNumberFormat="1" applyFont="1" applyFill="1" applyBorder="1" applyAlignment="1">
      <alignment horizontal="center" vertical="center"/>
    </xf>
    <xf numFmtId="179" fontId="4" fillId="0" borderId="0" xfId="34" applyNumberFormat="1" applyFont="1" applyAlignment="1">
      <alignment horizontal="right" vertical="center"/>
    </xf>
    <xf numFmtId="0" fontId="4" fillId="0" borderId="0" xfId="0" applyFont="1" applyBorder="1" applyAlignment="1">
      <alignment horizontal="center" vertical="center"/>
    </xf>
    <xf numFmtId="0" fontId="4" fillId="0" borderId="0" xfId="0" applyFont="1" applyAlignment="1">
      <alignment horizontal="left" vertical="center"/>
    </xf>
    <xf numFmtId="181" fontId="4" fillId="0" borderId="0" xfId="0" applyNumberFormat="1" applyFont="1" applyAlignment="1">
      <alignment horizontal="right" vertical="center"/>
    </xf>
    <xf numFmtId="0" fontId="12" fillId="36" borderId="0" xfId="0" applyFont="1" applyFill="1" applyBorder="1" applyAlignment="1">
      <alignment horizontal="center" vertical="center"/>
    </xf>
    <xf numFmtId="3" fontId="12" fillId="36" borderId="0" xfId="0" applyNumberFormat="1" applyFont="1" applyFill="1" applyBorder="1" applyAlignment="1">
      <alignment vertical="center"/>
    </xf>
    <xf numFmtId="3" fontId="12" fillId="36" borderId="0" xfId="0" applyNumberFormat="1" applyFont="1" applyFill="1" applyBorder="1" applyAlignment="1">
      <alignment vertical="center"/>
    </xf>
    <xf numFmtId="3" fontId="12" fillId="36" borderId="0" xfId="0" applyNumberFormat="1" applyFont="1" applyFill="1" applyBorder="1" applyAlignment="1">
      <alignment horizontal="right" vertical="center" wrapText="1"/>
    </xf>
    <xf numFmtId="177" fontId="2" fillId="36" borderId="10" xfId="0" applyNumberFormat="1" applyFont="1" applyFill="1" applyBorder="1" applyAlignment="1">
      <alignment horizontal="center" vertical="center"/>
    </xf>
    <xf numFmtId="179" fontId="80" fillId="0" borderId="16" xfId="0" applyNumberFormat="1" applyFont="1" applyBorder="1" applyAlignment="1">
      <alignment vertical="center"/>
    </xf>
    <xf numFmtId="0" fontId="11" fillId="33" borderId="12" xfId="33" applyFont="1" applyFill="1" applyBorder="1" applyAlignment="1">
      <alignment horizontal="center" vertical="center"/>
      <protection/>
    </xf>
    <xf numFmtId="178" fontId="11" fillId="33" borderId="11" xfId="33" applyNumberFormat="1" applyFont="1" applyFill="1" applyBorder="1" applyAlignment="1">
      <alignment horizontal="center" vertical="center"/>
      <protection/>
    </xf>
    <xf numFmtId="0" fontId="11" fillId="33" borderId="11" xfId="33" applyFont="1" applyFill="1" applyBorder="1" applyAlignment="1">
      <alignment horizontal="center" vertical="center" wrapText="1"/>
      <protection/>
    </xf>
    <xf numFmtId="176" fontId="11" fillId="33" borderId="13" xfId="33" applyNumberFormat="1" applyFont="1" applyFill="1" applyBorder="1" applyAlignment="1">
      <alignment horizontal="center" vertical="center"/>
      <protection/>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xf>
    <xf numFmtId="0" fontId="13" fillId="33" borderId="12" xfId="0" applyFont="1" applyFill="1" applyBorder="1" applyAlignment="1">
      <alignment horizontal="center" vertical="center"/>
    </xf>
    <xf numFmtId="0" fontId="12" fillId="33" borderId="11" xfId="0" applyNumberFormat="1" applyFont="1" applyFill="1" applyBorder="1" applyAlignment="1">
      <alignment horizontal="center" vertical="center"/>
    </xf>
    <xf numFmtId="176" fontId="12" fillId="33" borderId="11" xfId="0" applyNumberFormat="1" applyFont="1" applyFill="1" applyBorder="1" applyAlignment="1">
      <alignment horizontal="center" vertical="center"/>
    </xf>
    <xf numFmtId="176" fontId="13" fillId="33" borderId="11" xfId="0" applyNumberFormat="1" applyFont="1" applyFill="1" applyBorder="1" applyAlignment="1">
      <alignment horizontal="center" vertical="center"/>
    </xf>
    <xf numFmtId="176" fontId="9" fillId="36" borderId="10" xfId="0" applyNumberFormat="1" applyFont="1" applyFill="1" applyBorder="1" applyAlignment="1">
      <alignment vertical="center"/>
    </xf>
    <xf numFmtId="0" fontId="78" fillId="36" borderId="10" xfId="0" applyFont="1" applyFill="1" applyBorder="1" applyAlignment="1">
      <alignment vertical="center" wrapText="1"/>
    </xf>
    <xf numFmtId="176" fontId="9" fillId="36" borderId="10" xfId="0" applyNumberFormat="1" applyFont="1" applyFill="1" applyBorder="1" applyAlignment="1">
      <alignment horizontal="right" vertical="center"/>
    </xf>
    <xf numFmtId="176" fontId="77" fillId="36" borderId="10" xfId="0" applyNumberFormat="1" applyFont="1" applyFill="1" applyBorder="1" applyAlignment="1">
      <alignment vertical="center"/>
    </xf>
    <xf numFmtId="176" fontId="9" fillId="36" borderId="0" xfId="0" applyNumberFormat="1" applyFont="1" applyFill="1" applyAlignment="1">
      <alignment vertical="center"/>
    </xf>
    <xf numFmtId="0" fontId="78" fillId="36" borderId="10" xfId="0" applyFont="1" applyFill="1" applyBorder="1" applyAlignment="1">
      <alignment vertical="center"/>
    </xf>
    <xf numFmtId="178" fontId="9" fillId="36" borderId="10" xfId="0" applyNumberFormat="1" applyFont="1" applyFill="1" applyBorder="1" applyAlignment="1">
      <alignment horizontal="center" vertical="center" wrapText="1"/>
    </xf>
    <xf numFmtId="178" fontId="9" fillId="36" borderId="10" xfId="0" applyNumberFormat="1" applyFont="1" applyFill="1" applyBorder="1" applyAlignment="1">
      <alignment horizontal="left" vertical="center" wrapText="1"/>
    </xf>
    <xf numFmtId="0" fontId="77" fillId="36" borderId="10" xfId="0" applyFont="1" applyFill="1" applyBorder="1" applyAlignment="1">
      <alignment horizontal="justify" vertical="center"/>
    </xf>
    <xf numFmtId="0" fontId="2" fillId="38" borderId="12" xfId="0" applyFont="1" applyFill="1" applyBorder="1" applyAlignment="1">
      <alignment horizontal="center" vertical="center"/>
    </xf>
    <xf numFmtId="178" fontId="9" fillId="38" borderId="11" xfId="0" applyNumberFormat="1" applyFont="1" applyFill="1" applyBorder="1" applyAlignment="1">
      <alignment horizontal="center" vertical="center"/>
    </xf>
    <xf numFmtId="0" fontId="9" fillId="38" borderId="11" xfId="0" applyFont="1" applyFill="1" applyBorder="1" applyAlignment="1">
      <alignment horizontal="center" vertical="center" wrapText="1"/>
    </xf>
    <xf numFmtId="176" fontId="9" fillId="38" borderId="11" xfId="0" applyNumberFormat="1" applyFont="1" applyFill="1" applyBorder="1" applyAlignment="1">
      <alignment horizontal="center" vertical="center"/>
    </xf>
    <xf numFmtId="178" fontId="9" fillId="38" borderId="13" xfId="0" applyNumberFormat="1" applyFont="1" applyFill="1" applyBorder="1" applyAlignment="1">
      <alignment horizontal="center" vertical="center"/>
    </xf>
    <xf numFmtId="176" fontId="9" fillId="36" borderId="14" xfId="0" applyNumberFormat="1" applyFont="1" applyFill="1" applyBorder="1" applyAlignment="1">
      <alignment vertical="center"/>
    </xf>
    <xf numFmtId="176" fontId="9" fillId="0" borderId="10" xfId="0" applyNumberFormat="1" applyFont="1" applyBorder="1" applyAlignment="1">
      <alignment vertical="center"/>
    </xf>
    <xf numFmtId="178" fontId="9" fillId="36" borderId="16" xfId="0" applyNumberFormat="1" applyFont="1" applyFill="1" applyBorder="1" applyAlignment="1">
      <alignment horizontal="center" vertical="center"/>
    </xf>
    <xf numFmtId="176" fontId="9" fillId="36" borderId="16" xfId="0" applyNumberFormat="1" applyFont="1" applyFill="1" applyBorder="1" applyAlignment="1">
      <alignment vertical="center"/>
    </xf>
    <xf numFmtId="0" fontId="0" fillId="0" borderId="13"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0" fontId="2" fillId="19" borderId="12" xfId="0" applyFont="1" applyFill="1" applyBorder="1" applyAlignment="1">
      <alignment horizontal="center" vertical="center"/>
    </xf>
    <xf numFmtId="178" fontId="9" fillId="19" borderId="11" xfId="0" applyNumberFormat="1" applyFont="1" applyFill="1" applyBorder="1" applyAlignment="1">
      <alignment horizontal="center" vertical="center"/>
    </xf>
    <xf numFmtId="0" fontId="9" fillId="19" borderId="11" xfId="0" applyFont="1" applyFill="1" applyBorder="1" applyAlignment="1">
      <alignment horizontal="center" vertical="center" wrapText="1"/>
    </xf>
    <xf numFmtId="176" fontId="9" fillId="19" borderId="11" xfId="0" applyNumberFormat="1" applyFont="1" applyFill="1" applyBorder="1" applyAlignment="1">
      <alignment horizontal="center" vertical="center"/>
    </xf>
    <xf numFmtId="0" fontId="84" fillId="0" borderId="0" xfId="0" applyFont="1" applyBorder="1" applyAlignment="1">
      <alignment horizontal="center" vertical="center"/>
    </xf>
    <xf numFmtId="176" fontId="85" fillId="0" borderId="0" xfId="0" applyNumberFormat="1" applyFont="1" applyBorder="1" applyAlignment="1">
      <alignment vertical="center"/>
    </xf>
    <xf numFmtId="0" fontId="84" fillId="0" borderId="11" xfId="0" applyFont="1" applyBorder="1" applyAlignment="1">
      <alignment horizontal="center" vertical="center"/>
    </xf>
    <xf numFmtId="0" fontId="0" fillId="0" borderId="0" xfId="0" applyBorder="1" applyAlignment="1">
      <alignment vertical="center"/>
    </xf>
    <xf numFmtId="0" fontId="78" fillId="0" borderId="10" xfId="0" applyFont="1" applyBorder="1" applyAlignment="1">
      <alignment vertical="center" wrapText="1"/>
    </xf>
    <xf numFmtId="0" fontId="86" fillId="0" borderId="0" xfId="0" applyFont="1" applyAlignment="1">
      <alignment vertical="center"/>
    </xf>
    <xf numFmtId="176" fontId="9" fillId="38" borderId="17" xfId="0" applyNumberFormat="1" applyFont="1" applyFill="1" applyBorder="1" applyAlignment="1">
      <alignment horizontal="center" vertical="center"/>
    </xf>
    <xf numFmtId="177" fontId="86" fillId="0" borderId="12" xfId="0" applyNumberFormat="1" applyFont="1" applyBorder="1" applyAlignment="1">
      <alignment horizontal="center" vertical="center"/>
    </xf>
    <xf numFmtId="176" fontId="87" fillId="0" borderId="17" xfId="0" applyNumberFormat="1" applyFont="1" applyBorder="1" applyAlignment="1">
      <alignment vertical="center"/>
    </xf>
    <xf numFmtId="178" fontId="9" fillId="36" borderId="11" xfId="0" applyNumberFormat="1" applyFont="1" applyFill="1" applyBorder="1" applyAlignment="1">
      <alignment horizontal="center" vertical="center"/>
    </xf>
    <xf numFmtId="0" fontId="77" fillId="0" borderId="10" xfId="0" applyFont="1" applyBorder="1" applyAlignment="1">
      <alignment vertical="center"/>
    </xf>
    <xf numFmtId="177" fontId="2" fillId="36" borderId="12" xfId="0" applyNumberFormat="1" applyFont="1" applyFill="1" applyBorder="1" applyAlignment="1">
      <alignment horizontal="center" vertical="center"/>
    </xf>
    <xf numFmtId="176" fontId="9" fillId="36" borderId="11" xfId="0" applyNumberFormat="1" applyFont="1" applyFill="1" applyBorder="1" applyAlignment="1">
      <alignment horizontal="center" vertical="center"/>
    </xf>
    <xf numFmtId="176" fontId="19" fillId="36" borderId="17" xfId="0" applyNumberFormat="1" applyFont="1" applyFill="1" applyBorder="1" applyAlignment="1">
      <alignment horizontal="right" vertical="center"/>
    </xf>
    <xf numFmtId="178" fontId="9" fillId="36" borderId="13" xfId="0" applyNumberFormat="1" applyFont="1" applyFill="1" applyBorder="1" applyAlignment="1">
      <alignment horizontal="center" vertical="center"/>
    </xf>
    <xf numFmtId="0" fontId="19" fillId="36" borderId="11" xfId="0" applyFont="1" applyFill="1" applyBorder="1" applyAlignment="1">
      <alignment horizontal="left" vertical="center" wrapText="1"/>
    </xf>
    <xf numFmtId="176" fontId="78" fillId="0" borderId="11" xfId="0" applyNumberFormat="1" applyFont="1" applyBorder="1" applyAlignment="1">
      <alignment vertical="center"/>
    </xf>
    <xf numFmtId="177" fontId="86" fillId="0" borderId="10" xfId="0" applyNumberFormat="1" applyFont="1" applyBorder="1" applyAlignment="1">
      <alignment horizontal="center" vertical="center"/>
    </xf>
    <xf numFmtId="0" fontId="86" fillId="0" borderId="10" xfId="0" applyFont="1" applyBorder="1" applyAlignment="1">
      <alignment horizontal="center" vertical="center"/>
    </xf>
    <xf numFmtId="0" fontId="83" fillId="36" borderId="10" xfId="0" applyFont="1" applyFill="1" applyBorder="1" applyAlignment="1">
      <alignment horizontal="left" vertical="center" wrapText="1"/>
    </xf>
    <xf numFmtId="0" fontId="80" fillId="0" borderId="0" xfId="0" applyFont="1" applyAlignment="1">
      <alignment horizontal="right" vertical="center"/>
    </xf>
    <xf numFmtId="0" fontId="80" fillId="0" borderId="0" xfId="0" applyFont="1" applyAlignment="1">
      <alignment horizontal="right" vertical="center"/>
    </xf>
    <xf numFmtId="179" fontId="0" fillId="0" borderId="0" xfId="34" applyNumberFormat="1" applyFont="1" applyAlignment="1">
      <alignment vertical="center"/>
    </xf>
    <xf numFmtId="0" fontId="77" fillId="36" borderId="10" xfId="0" applyFont="1" applyFill="1" applyBorder="1" applyAlignment="1">
      <alignment vertical="center"/>
    </xf>
    <xf numFmtId="179" fontId="3" fillId="0" borderId="10" xfId="34" applyNumberFormat="1" applyFont="1" applyBorder="1" applyAlignment="1">
      <alignment vertical="center"/>
    </xf>
    <xf numFmtId="0" fontId="78" fillId="0" borderId="0" xfId="0" applyFont="1" applyAlignment="1">
      <alignment horizontal="center" vertical="center"/>
    </xf>
    <xf numFmtId="179" fontId="78" fillId="0" borderId="0" xfId="34" applyNumberFormat="1" applyFont="1" applyAlignment="1">
      <alignment horizontal="center" vertical="center"/>
    </xf>
    <xf numFmtId="179" fontId="78" fillId="0" borderId="0" xfId="34" applyNumberFormat="1" applyFont="1" applyAlignment="1">
      <alignment vertical="center"/>
    </xf>
    <xf numFmtId="41" fontId="3" fillId="0" borderId="10" xfId="0" applyNumberFormat="1" applyFont="1" applyBorder="1" applyAlignment="1">
      <alignment vertical="center"/>
    </xf>
    <xf numFmtId="0" fontId="88" fillId="0" borderId="14" xfId="0" applyFont="1" applyBorder="1" applyAlignment="1">
      <alignment horizontal="left" vertical="center" wrapText="1"/>
    </xf>
    <xf numFmtId="0" fontId="88" fillId="0" borderId="10" xfId="0" applyFont="1" applyBorder="1" applyAlignment="1">
      <alignment horizontal="left" vertical="center" wrapText="1"/>
    </xf>
    <xf numFmtId="0" fontId="88" fillId="36" borderId="10" xfId="34" applyNumberFormat="1" applyFont="1" applyFill="1" applyBorder="1" applyAlignment="1">
      <alignment vertical="center" wrapText="1"/>
    </xf>
    <xf numFmtId="0" fontId="88" fillId="36" borderId="16" xfId="34" applyNumberFormat="1" applyFont="1" applyFill="1" applyBorder="1" applyAlignment="1">
      <alignment vertical="center" wrapText="1"/>
    </xf>
    <xf numFmtId="0" fontId="17" fillId="0" borderId="14" xfId="0" applyFont="1" applyBorder="1" applyAlignment="1">
      <alignment vertical="center" wrapText="1"/>
    </xf>
    <xf numFmtId="43" fontId="18" fillId="0" borderId="10" xfId="34" applyFont="1" applyBorder="1" applyAlignment="1">
      <alignment vertical="center" wrapText="1"/>
    </xf>
    <xf numFmtId="0" fontId="18" fillId="0" borderId="10" xfId="0" applyFont="1" applyBorder="1" applyAlignment="1">
      <alignment vertical="center" wrapText="1"/>
    </xf>
    <xf numFmtId="0" fontId="17" fillId="0" borderId="10" xfId="0" applyFont="1" applyBorder="1" applyAlignment="1">
      <alignment vertical="center" wrapText="1"/>
    </xf>
    <xf numFmtId="0" fontId="18" fillId="0" borderId="14" xfId="34" applyNumberFormat="1" applyFont="1" applyBorder="1" applyAlignment="1">
      <alignment horizontal="left" vertical="center" wrapText="1"/>
    </xf>
    <xf numFmtId="0" fontId="17" fillId="0" borderId="10" xfId="34" applyNumberFormat="1" applyFont="1" applyBorder="1" applyAlignment="1">
      <alignment horizontal="left" vertical="center" wrapText="1"/>
    </xf>
    <xf numFmtId="0" fontId="89" fillId="0" borderId="10" xfId="0" applyFont="1" applyBorder="1" applyAlignment="1">
      <alignment horizontal="left" vertical="center" wrapText="1"/>
    </xf>
    <xf numFmtId="0" fontId="22" fillId="0" borderId="10" xfId="0" applyFont="1" applyBorder="1" applyAlignment="1">
      <alignment vertical="center" wrapText="1"/>
    </xf>
    <xf numFmtId="176" fontId="80" fillId="36" borderId="10" xfId="0" applyNumberFormat="1" applyFont="1" applyFill="1" applyBorder="1" applyAlignment="1">
      <alignment vertical="center"/>
    </xf>
    <xf numFmtId="176" fontId="3" fillId="36" borderId="10" xfId="0" applyNumberFormat="1" applyFont="1" applyFill="1" applyBorder="1" applyAlignment="1">
      <alignment horizontal="right" vertical="center"/>
    </xf>
    <xf numFmtId="179" fontId="3" fillId="36" borderId="10" xfId="34" applyNumberFormat="1" applyFont="1" applyFill="1" applyBorder="1" applyAlignment="1">
      <alignment vertical="center"/>
    </xf>
    <xf numFmtId="179" fontId="3" fillId="36" borderId="10" xfId="34" applyNumberFormat="1" applyFont="1" applyFill="1" applyBorder="1" applyAlignment="1">
      <alignment horizontal="right" vertical="center"/>
    </xf>
    <xf numFmtId="176" fontId="3" fillId="36" borderId="14" xfId="0" applyNumberFormat="1" applyFont="1" applyFill="1" applyBorder="1" applyAlignment="1">
      <alignment horizontal="right" vertical="center"/>
    </xf>
    <xf numFmtId="176" fontId="80" fillId="36" borderId="14" xfId="0" applyNumberFormat="1" applyFont="1" applyFill="1" applyBorder="1" applyAlignment="1">
      <alignment vertical="center"/>
    </xf>
    <xf numFmtId="176" fontId="3" fillId="36" borderId="14" xfId="0" applyNumberFormat="1" applyFont="1" applyFill="1" applyBorder="1" applyAlignment="1">
      <alignment vertical="center"/>
    </xf>
    <xf numFmtId="3" fontId="12" fillId="36" borderId="11" xfId="0" applyNumberFormat="1" applyFont="1" applyFill="1" applyBorder="1" applyAlignment="1">
      <alignment vertical="center"/>
    </xf>
    <xf numFmtId="176" fontId="12" fillId="36" borderId="11" xfId="0" applyNumberFormat="1" applyFont="1" applyFill="1" applyBorder="1" applyAlignment="1">
      <alignment horizontal="right" vertical="center"/>
    </xf>
    <xf numFmtId="0" fontId="9" fillId="36" borderId="16" xfId="0" applyFont="1" applyFill="1" applyBorder="1" applyAlignment="1">
      <alignment vertical="center" wrapText="1"/>
    </xf>
    <xf numFmtId="179" fontId="80" fillId="0" borderId="14" xfId="34" applyNumberFormat="1" applyFont="1" applyBorder="1" applyAlignment="1">
      <alignment vertical="center"/>
    </xf>
    <xf numFmtId="179" fontId="12" fillId="36" borderId="11" xfId="34" applyNumberFormat="1" applyFont="1" applyFill="1" applyBorder="1" applyAlignment="1">
      <alignment vertical="center"/>
    </xf>
    <xf numFmtId="179" fontId="12" fillId="36" borderId="11" xfId="34" applyNumberFormat="1" applyFont="1" applyFill="1" applyBorder="1" applyAlignment="1">
      <alignment horizontal="right" vertical="center"/>
    </xf>
    <xf numFmtId="0" fontId="78" fillId="0" borderId="13" xfId="0" applyFont="1" applyBorder="1" applyAlignment="1">
      <alignment vertical="center"/>
    </xf>
    <xf numFmtId="176" fontId="11" fillId="36" borderId="13" xfId="0" applyNumberFormat="1" applyFont="1" applyFill="1" applyBorder="1" applyAlignment="1">
      <alignment vertical="center"/>
    </xf>
    <xf numFmtId="178" fontId="9" fillId="36" borderId="14" xfId="0" applyNumberFormat="1" applyFont="1" applyFill="1" applyBorder="1" applyAlignment="1">
      <alignment horizontal="center" vertical="center"/>
    </xf>
    <xf numFmtId="0" fontId="83" fillId="36" borderId="0" xfId="0" applyFont="1" applyFill="1" applyAlignment="1">
      <alignment horizontal="justify" vertical="center"/>
    </xf>
    <xf numFmtId="0" fontId="77" fillId="36" borderId="10" xfId="0" applyFont="1" applyFill="1" applyBorder="1" applyAlignment="1">
      <alignment horizontal="left" vertical="center" wrapText="1"/>
    </xf>
    <xf numFmtId="176" fontId="9" fillId="36" borderId="27" xfId="0" applyNumberFormat="1" applyFont="1" applyFill="1" applyBorder="1" applyAlignment="1">
      <alignment vertical="center"/>
    </xf>
    <xf numFmtId="0" fontId="9" fillId="36" borderId="14" xfId="0" applyFont="1" applyFill="1" applyBorder="1" applyAlignment="1">
      <alignment vertical="center" wrapText="1"/>
    </xf>
    <xf numFmtId="176" fontId="0" fillId="36" borderId="0" xfId="0" applyNumberFormat="1" applyFill="1" applyAlignment="1">
      <alignment vertical="center"/>
    </xf>
    <xf numFmtId="0" fontId="0" fillId="36" borderId="0" xfId="0" applyFill="1" applyAlignment="1">
      <alignment horizontal="left" vertical="center"/>
    </xf>
    <xf numFmtId="0" fontId="0" fillId="36" borderId="0" xfId="0" applyFill="1" applyAlignment="1">
      <alignment horizontal="center" vertical="center"/>
    </xf>
    <xf numFmtId="0" fontId="11" fillId="36" borderId="10" xfId="33" applyFont="1" applyFill="1" applyBorder="1" applyAlignment="1">
      <alignment horizontal="center" vertical="center"/>
      <protection/>
    </xf>
    <xf numFmtId="178" fontId="11" fillId="36" borderId="10" xfId="33" applyNumberFormat="1" applyFont="1" applyFill="1" applyBorder="1" applyAlignment="1">
      <alignment horizontal="center" vertical="center"/>
      <protection/>
    </xf>
    <xf numFmtId="0" fontId="11" fillId="36" borderId="10" xfId="33" applyFont="1" applyFill="1" applyBorder="1" applyAlignment="1">
      <alignment horizontal="center" vertical="center" wrapText="1"/>
      <protection/>
    </xf>
    <xf numFmtId="176" fontId="11" fillId="36" borderId="10" xfId="33" applyNumberFormat="1" applyFont="1" applyFill="1" applyBorder="1" applyAlignment="1">
      <alignment horizontal="center" vertical="center"/>
      <protection/>
    </xf>
    <xf numFmtId="0" fontId="25" fillId="0" borderId="0" xfId="0" applyFont="1" applyAlignment="1">
      <alignment horizontal="left" vertical="center"/>
    </xf>
    <xf numFmtId="177" fontId="86" fillId="0" borderId="0" xfId="0" applyNumberFormat="1" applyFont="1" applyBorder="1" applyAlignment="1">
      <alignment horizontal="center" vertical="center"/>
    </xf>
    <xf numFmtId="178" fontId="9" fillId="36" borderId="0" xfId="0" applyNumberFormat="1" applyFont="1" applyFill="1" applyBorder="1" applyAlignment="1">
      <alignment horizontal="center" vertical="center"/>
    </xf>
    <xf numFmtId="0" fontId="19" fillId="36" borderId="0" xfId="0" applyFont="1" applyFill="1" applyBorder="1" applyAlignment="1">
      <alignment horizontal="left" vertical="center" wrapText="1"/>
    </xf>
    <xf numFmtId="176" fontId="78" fillId="0" borderId="0" xfId="0" applyNumberFormat="1" applyFont="1" applyBorder="1" applyAlignment="1">
      <alignment vertical="center"/>
    </xf>
    <xf numFmtId="176" fontId="19" fillId="36" borderId="0" xfId="0" applyNumberFormat="1" applyFont="1" applyFill="1" applyBorder="1" applyAlignment="1">
      <alignment horizontal="right" vertical="center"/>
    </xf>
    <xf numFmtId="0" fontId="10" fillId="36" borderId="0" xfId="0" applyFont="1" applyFill="1" applyBorder="1" applyAlignment="1">
      <alignment horizontal="center" vertical="center"/>
    </xf>
    <xf numFmtId="3" fontId="12" fillId="36" borderId="0" xfId="0" applyNumberFormat="1" applyFont="1" applyFill="1" applyBorder="1" applyAlignment="1">
      <alignment horizontal="center" vertical="center"/>
    </xf>
    <xf numFmtId="3" fontId="10" fillId="36" borderId="0" xfId="0" applyNumberFormat="1" applyFont="1" applyFill="1" applyBorder="1" applyAlignment="1">
      <alignment horizontal="center" vertical="center"/>
    </xf>
    <xf numFmtId="49" fontId="4" fillId="0" borderId="0" xfId="0" applyNumberFormat="1" applyFont="1" applyAlignment="1">
      <alignment vertical="center"/>
    </xf>
    <xf numFmtId="176" fontId="19" fillId="36" borderId="11" xfId="0" applyNumberFormat="1" applyFont="1" applyFill="1" applyBorder="1" applyAlignment="1">
      <alignment vertical="center"/>
    </xf>
    <xf numFmtId="177" fontId="75" fillId="0" borderId="0" xfId="0" applyNumberFormat="1" applyFont="1" applyAlignment="1">
      <alignment vertical="center"/>
    </xf>
    <xf numFmtId="0" fontId="75" fillId="0" borderId="0" xfId="0" applyFont="1" applyAlignment="1">
      <alignment vertical="center"/>
    </xf>
    <xf numFmtId="0" fontId="78" fillId="0" borderId="10" xfId="0" applyFont="1" applyBorder="1" applyAlignment="1">
      <alignment horizontal="center" vertical="center"/>
    </xf>
    <xf numFmtId="179" fontId="78" fillId="0" borderId="10" xfId="34" applyNumberFormat="1" applyFont="1" applyBorder="1" applyAlignment="1">
      <alignment vertical="center"/>
    </xf>
    <xf numFmtId="0" fontId="78" fillId="0" borderId="0" xfId="0" applyFont="1" applyAlignment="1">
      <alignment horizontal="justify" vertical="center"/>
    </xf>
    <xf numFmtId="178" fontId="9" fillId="36" borderId="28" xfId="0" applyNumberFormat="1" applyFont="1" applyFill="1" applyBorder="1" applyAlignment="1">
      <alignment horizontal="center" vertical="center"/>
    </xf>
    <xf numFmtId="176" fontId="9" fillId="36" borderId="28" xfId="0" applyNumberFormat="1" applyFont="1" applyFill="1" applyBorder="1" applyAlignment="1">
      <alignment horizontal="center" vertical="center"/>
    </xf>
    <xf numFmtId="178" fontId="9" fillId="36" borderId="29" xfId="0" applyNumberFormat="1" applyFont="1" applyFill="1" applyBorder="1" applyAlignment="1">
      <alignment horizontal="center" vertical="center"/>
    </xf>
    <xf numFmtId="0" fontId="83" fillId="0" borderId="0" xfId="0" applyFont="1" applyAlignment="1">
      <alignment horizontal="justify" vertical="center"/>
    </xf>
    <xf numFmtId="178" fontId="9" fillId="36" borderId="30" xfId="0" applyNumberFormat="1" applyFont="1" applyFill="1" applyBorder="1" applyAlignment="1">
      <alignment horizontal="center" vertical="center"/>
    </xf>
    <xf numFmtId="176" fontId="78" fillId="0" borderId="10" xfId="0" applyNumberFormat="1" applyFont="1" applyBorder="1" applyAlignment="1">
      <alignment vertical="center" wrapText="1"/>
    </xf>
    <xf numFmtId="176" fontId="87" fillId="0" borderId="13" xfId="0" applyNumberFormat="1" applyFont="1" applyBorder="1" applyAlignment="1">
      <alignment vertical="center"/>
    </xf>
    <xf numFmtId="0" fontId="0" fillId="0" borderId="31" xfId="0" applyBorder="1" applyAlignment="1">
      <alignment vertical="center"/>
    </xf>
    <xf numFmtId="176" fontId="9" fillId="36" borderId="14" xfId="0" applyNumberFormat="1" applyFont="1" applyFill="1" applyBorder="1" applyAlignment="1">
      <alignment horizontal="right" vertical="center"/>
    </xf>
    <xf numFmtId="176" fontId="9" fillId="36" borderId="30" xfId="0" applyNumberFormat="1" applyFont="1" applyFill="1" applyBorder="1" applyAlignment="1">
      <alignment horizontal="right" vertical="center"/>
    </xf>
    <xf numFmtId="176" fontId="9" fillId="36" borderId="32" xfId="0" applyNumberFormat="1" applyFont="1" applyFill="1" applyBorder="1" applyAlignment="1">
      <alignment horizontal="right" vertical="center"/>
    </xf>
    <xf numFmtId="176" fontId="9" fillId="36" borderId="33" xfId="0" applyNumberFormat="1" applyFont="1" applyFill="1" applyBorder="1" applyAlignment="1">
      <alignment horizontal="right" vertical="center"/>
    </xf>
    <xf numFmtId="176" fontId="9" fillId="36" borderId="28" xfId="0" applyNumberFormat="1" applyFont="1" applyFill="1" applyBorder="1" applyAlignment="1">
      <alignment horizontal="right" vertical="center"/>
    </xf>
    <xf numFmtId="178" fontId="9" fillId="36" borderId="34" xfId="0" applyNumberFormat="1" applyFont="1" applyFill="1" applyBorder="1" applyAlignment="1">
      <alignment horizontal="center" vertical="center"/>
    </xf>
    <xf numFmtId="0" fontId="76" fillId="0" borderId="0" xfId="0" applyFont="1" applyFill="1" applyBorder="1" applyAlignment="1">
      <alignment horizontal="center" vertical="center" wrapText="1"/>
    </xf>
    <xf numFmtId="192" fontId="3" fillId="36" borderId="14" xfId="34" applyNumberFormat="1" applyFont="1" applyFill="1" applyBorder="1" applyAlignment="1">
      <alignment vertical="center"/>
    </xf>
    <xf numFmtId="0" fontId="2" fillId="36" borderId="10" xfId="0" applyFont="1" applyFill="1" applyBorder="1" applyAlignment="1">
      <alignment vertical="center" wrapText="1"/>
    </xf>
    <xf numFmtId="192" fontId="3" fillId="36" borderId="10" xfId="34" applyNumberFormat="1" applyFont="1" applyFill="1" applyBorder="1" applyAlignment="1">
      <alignment vertical="center"/>
    </xf>
    <xf numFmtId="0" fontId="78" fillId="0" borderId="0" xfId="0" applyFont="1" applyAlignment="1">
      <alignment horizontal="right" vertical="center"/>
    </xf>
    <xf numFmtId="176" fontId="3" fillId="0" borderId="10" xfId="0" applyNumberFormat="1" applyFont="1" applyBorder="1" applyAlignment="1">
      <alignment horizontal="right" vertical="center"/>
    </xf>
    <xf numFmtId="179" fontId="3" fillId="0" borderId="16" xfId="34" applyNumberFormat="1" applyFont="1" applyBorder="1" applyAlignment="1">
      <alignment vertical="center"/>
    </xf>
    <xf numFmtId="3" fontId="78" fillId="0" borderId="0" xfId="0" applyNumberFormat="1" applyFont="1" applyAlignment="1">
      <alignment vertical="center"/>
    </xf>
    <xf numFmtId="0" fontId="90" fillId="0" borderId="0" xfId="0" applyFont="1" applyAlignment="1">
      <alignment horizontal="justify" vertical="center"/>
    </xf>
    <xf numFmtId="176" fontId="3" fillId="0" borderId="16" xfId="0" applyNumberFormat="1" applyFont="1" applyBorder="1" applyAlignment="1">
      <alignment horizontal="right" vertical="center"/>
    </xf>
    <xf numFmtId="179" fontId="3" fillId="36" borderId="16" xfId="34" applyNumberFormat="1" applyFont="1" applyFill="1" applyBorder="1" applyAlignment="1">
      <alignment vertical="center"/>
    </xf>
    <xf numFmtId="176" fontId="86" fillId="0" borderId="0" xfId="0" applyNumberFormat="1" applyFont="1" applyAlignment="1">
      <alignment vertical="center"/>
    </xf>
    <xf numFmtId="176" fontId="78" fillId="0" borderId="0" xfId="0" applyNumberFormat="1" applyFont="1" applyAlignment="1">
      <alignment vertical="center"/>
    </xf>
    <xf numFmtId="176" fontId="76" fillId="0" borderId="0" xfId="0" applyNumberFormat="1" applyFont="1" applyAlignment="1">
      <alignment vertical="center"/>
    </xf>
    <xf numFmtId="181" fontId="3" fillId="36" borderId="10" xfId="0" applyNumberFormat="1" applyFont="1" applyFill="1" applyBorder="1" applyAlignment="1">
      <alignment vertical="center"/>
    </xf>
    <xf numFmtId="0" fontId="77" fillId="0" borderId="16" xfId="0" applyFont="1" applyBorder="1" applyAlignment="1">
      <alignment vertical="center"/>
    </xf>
    <xf numFmtId="3" fontId="3" fillId="0" borderId="16" xfId="0" applyNumberFormat="1" applyFont="1" applyBorder="1" applyAlignment="1">
      <alignment vertical="center"/>
    </xf>
    <xf numFmtId="0" fontId="79" fillId="34" borderId="10" xfId="0" applyFont="1" applyFill="1" applyBorder="1" applyAlignment="1">
      <alignment horizontal="center" vertical="center"/>
    </xf>
    <xf numFmtId="0" fontId="79" fillId="34" borderId="10" xfId="0" applyFont="1" applyFill="1" applyBorder="1" applyAlignment="1">
      <alignment horizontal="center" vertical="center" wrapText="1"/>
    </xf>
    <xf numFmtId="176" fontId="79" fillId="34" borderId="10" xfId="0" applyNumberFormat="1" applyFont="1" applyFill="1" applyBorder="1" applyAlignment="1">
      <alignment horizontal="center" vertical="center"/>
    </xf>
    <xf numFmtId="0" fontId="91" fillId="36" borderId="10" xfId="0" applyFont="1" applyFill="1" applyBorder="1" applyAlignment="1">
      <alignment vertical="center" wrapText="1"/>
    </xf>
    <xf numFmtId="0" fontId="86" fillId="36" borderId="10" xfId="0" applyFont="1" applyFill="1" applyBorder="1" applyAlignment="1">
      <alignment vertical="center" wrapText="1"/>
    </xf>
    <xf numFmtId="0" fontId="91" fillId="0" borderId="10" xfId="0" applyFont="1" applyBorder="1" applyAlignment="1">
      <alignment vertical="center" wrapText="1"/>
    </xf>
    <xf numFmtId="0" fontId="86" fillId="0" borderId="10" xfId="0" applyFont="1" applyBorder="1" applyAlignment="1">
      <alignment vertical="center" wrapText="1"/>
    </xf>
    <xf numFmtId="0" fontId="92" fillId="0" borderId="10" xfId="0" applyFont="1" applyBorder="1" applyAlignment="1">
      <alignment vertical="center"/>
    </xf>
    <xf numFmtId="192" fontId="3" fillId="36" borderId="16" xfId="34" applyNumberFormat="1" applyFont="1" applyFill="1" applyBorder="1" applyAlignment="1">
      <alignment vertical="center"/>
    </xf>
    <xf numFmtId="0" fontId="83" fillId="36" borderId="14" xfId="0" applyFont="1" applyFill="1" applyBorder="1" applyAlignment="1">
      <alignment horizontal="left" vertical="center" wrapText="1"/>
    </xf>
    <xf numFmtId="0" fontId="91" fillId="36" borderId="14" xfId="0" applyFont="1" applyFill="1" applyBorder="1" applyAlignment="1">
      <alignment vertical="center" wrapText="1"/>
    </xf>
    <xf numFmtId="0" fontId="82" fillId="36" borderId="13" xfId="0" applyFont="1" applyFill="1" applyBorder="1" applyAlignment="1">
      <alignment vertical="center" wrapText="1"/>
    </xf>
    <xf numFmtId="192" fontId="3" fillId="36" borderId="16" xfId="0" applyNumberFormat="1" applyFont="1" applyFill="1" applyBorder="1" applyAlignment="1">
      <alignment horizontal="right" vertical="center"/>
    </xf>
    <xf numFmtId="0" fontId="91" fillId="36" borderId="16" xfId="0" applyFont="1" applyFill="1" applyBorder="1" applyAlignment="1">
      <alignment vertical="center" wrapText="1"/>
    </xf>
    <xf numFmtId="0" fontId="77" fillId="0" borderId="14" xfId="0" applyFont="1" applyFill="1" applyBorder="1" applyAlignment="1">
      <alignment horizontal="left" vertical="center" wrapText="1"/>
    </xf>
    <xf numFmtId="0" fontId="91" fillId="0" borderId="14" xfId="0" applyFont="1" applyBorder="1" applyAlignment="1">
      <alignment vertical="center" wrapText="1"/>
    </xf>
    <xf numFmtId="0" fontId="9" fillId="0" borderId="16" xfId="0" applyFont="1" applyBorder="1" applyAlignment="1">
      <alignment vertical="center" wrapText="1"/>
    </xf>
    <xf numFmtId="0" fontId="78" fillId="0" borderId="35" xfId="0" applyFont="1" applyBorder="1" applyAlignment="1">
      <alignment vertical="center"/>
    </xf>
    <xf numFmtId="0" fontId="79" fillId="36" borderId="12" xfId="0" applyFont="1" applyFill="1" applyBorder="1" applyAlignment="1">
      <alignment horizontal="center" vertical="center" wrapText="1"/>
    </xf>
    <xf numFmtId="192" fontId="12" fillId="36" borderId="11" xfId="34" applyNumberFormat="1" applyFont="1" applyFill="1" applyBorder="1" applyAlignment="1">
      <alignment vertical="center"/>
    </xf>
    <xf numFmtId="0" fontId="76" fillId="36" borderId="13" xfId="0" applyFont="1" applyFill="1" applyBorder="1" applyAlignment="1">
      <alignment vertical="center" wrapText="1"/>
    </xf>
    <xf numFmtId="0" fontId="79" fillId="36" borderId="36" xfId="0" applyFont="1" applyFill="1" applyBorder="1" applyAlignment="1">
      <alignment horizontal="center" vertical="center" wrapText="1"/>
    </xf>
    <xf numFmtId="179" fontId="12" fillId="0" borderId="37" xfId="0" applyNumberFormat="1" applyFont="1" applyBorder="1" applyAlignment="1">
      <alignment vertical="center"/>
    </xf>
    <xf numFmtId="176" fontId="12" fillId="0" borderId="37" xfId="0" applyNumberFormat="1" applyFont="1" applyBorder="1" applyAlignment="1">
      <alignment horizontal="right" vertical="center"/>
    </xf>
    <xf numFmtId="176" fontId="12" fillId="0" borderId="37" xfId="0" applyNumberFormat="1" applyFont="1" applyBorder="1" applyAlignment="1">
      <alignment vertical="center"/>
    </xf>
    <xf numFmtId="179" fontId="12" fillId="0" borderId="11" xfId="0" applyNumberFormat="1" applyFont="1" applyBorder="1" applyAlignment="1">
      <alignment vertical="center"/>
    </xf>
    <xf numFmtId="176" fontId="12" fillId="0" borderId="11" xfId="0" applyNumberFormat="1" applyFont="1" applyBorder="1" applyAlignment="1">
      <alignment horizontal="right" vertical="center"/>
    </xf>
    <xf numFmtId="179" fontId="12" fillId="33" borderId="11" xfId="0" applyNumberFormat="1" applyFont="1" applyFill="1" applyBorder="1" applyAlignment="1">
      <alignment vertical="center"/>
    </xf>
    <xf numFmtId="192" fontId="80" fillId="0" borderId="10" xfId="34" applyNumberFormat="1" applyFont="1" applyBorder="1" applyAlignment="1">
      <alignment vertical="center"/>
    </xf>
    <xf numFmtId="0" fontId="92" fillId="36" borderId="10" xfId="0" applyFont="1" applyFill="1" applyBorder="1" applyAlignment="1">
      <alignment horizontal="center" vertical="center"/>
    </xf>
    <xf numFmtId="0" fontId="92" fillId="0" borderId="10" xfId="0" applyFont="1" applyBorder="1" applyAlignment="1">
      <alignment horizontal="center" vertical="center"/>
    </xf>
    <xf numFmtId="179" fontId="80" fillId="0" borderId="24" xfId="34" applyNumberFormat="1" applyFont="1" applyBorder="1" applyAlignment="1">
      <alignment vertical="center"/>
    </xf>
    <xf numFmtId="0" fontId="83" fillId="36" borderId="10" xfId="0" applyNumberFormat="1" applyFont="1" applyFill="1" applyBorder="1" applyAlignment="1">
      <alignment horizontal="justify" vertical="center"/>
    </xf>
    <xf numFmtId="179" fontId="80" fillId="0" borderId="0" xfId="34" applyNumberFormat="1" applyFont="1" applyAlignment="1">
      <alignment vertical="center"/>
    </xf>
    <xf numFmtId="0" fontId="83" fillId="0" borderId="10" xfId="0" applyFont="1" applyBorder="1" applyAlignment="1">
      <alignment horizontal="justify" vertical="center"/>
    </xf>
    <xf numFmtId="0" fontId="9" fillId="36" borderId="10" xfId="0" applyFont="1" applyFill="1" applyBorder="1" applyAlignment="1">
      <alignment horizontal="center" vertical="center" wrapText="1"/>
    </xf>
    <xf numFmtId="0" fontId="78" fillId="36" borderId="10" xfId="0" applyFont="1" applyFill="1" applyBorder="1" applyAlignment="1">
      <alignment horizontal="center" vertical="center"/>
    </xf>
    <xf numFmtId="179" fontId="78" fillId="36" borderId="10" xfId="34" applyNumberFormat="1" applyFont="1" applyFill="1" applyBorder="1" applyAlignment="1">
      <alignment vertical="center"/>
    </xf>
    <xf numFmtId="192" fontId="78" fillId="36" borderId="10" xfId="0" applyNumberFormat="1" applyFont="1" applyFill="1" applyBorder="1" applyAlignment="1">
      <alignment horizontal="right" vertical="center"/>
    </xf>
    <xf numFmtId="0" fontId="0" fillId="0" borderId="0" xfId="0" applyBorder="1" applyAlignment="1">
      <alignment horizontal="center" vertical="center"/>
    </xf>
    <xf numFmtId="0" fontId="3" fillId="0" borderId="0" xfId="0" applyFont="1" applyAlignment="1">
      <alignment horizontal="center" vertical="center"/>
    </xf>
    <xf numFmtId="0" fontId="78" fillId="0" borderId="0" xfId="0" applyFont="1" applyBorder="1" applyAlignment="1">
      <alignment vertical="center"/>
    </xf>
    <xf numFmtId="0" fontId="86" fillId="36" borderId="10" xfId="0" applyFont="1" applyFill="1" applyBorder="1" applyAlignment="1">
      <alignment horizontal="justify" vertical="center"/>
    </xf>
    <xf numFmtId="0" fontId="2" fillId="0" borderId="10" xfId="0" applyFont="1" applyBorder="1" applyAlignment="1">
      <alignment vertical="center" wrapText="1"/>
    </xf>
    <xf numFmtId="0" fontId="93" fillId="36" borderId="10" xfId="0" applyFont="1" applyFill="1" applyBorder="1" applyAlignment="1">
      <alignment vertical="center" wrapText="1"/>
    </xf>
    <xf numFmtId="0" fontId="86" fillId="0" borderId="0" xfId="0" applyFont="1" applyAlignment="1">
      <alignment horizontal="justify" vertical="center"/>
    </xf>
    <xf numFmtId="176" fontId="87" fillId="0" borderId="0" xfId="0" applyNumberFormat="1" applyFont="1" applyBorder="1" applyAlignment="1">
      <alignment vertical="center"/>
    </xf>
    <xf numFmtId="3" fontId="3" fillId="36" borderId="22" xfId="0" applyNumberFormat="1" applyFont="1" applyFill="1" applyBorder="1" applyAlignment="1">
      <alignment horizontal="right" vertical="center" indent="1"/>
    </xf>
    <xf numFmtId="4" fontId="3" fillId="0" borderId="22" xfId="0" applyNumberFormat="1" applyFont="1" applyBorder="1" applyAlignment="1">
      <alignment horizontal="right" vertical="center" indent="1"/>
    </xf>
    <xf numFmtId="3" fontId="86" fillId="0" borderId="0" xfId="0" applyNumberFormat="1" applyFont="1" applyAlignment="1">
      <alignment horizontal="center" vertical="center"/>
    </xf>
    <xf numFmtId="14" fontId="3" fillId="0" borderId="38" xfId="0" applyNumberFormat="1" applyFont="1" applyBorder="1" applyAlignment="1">
      <alignment horizontal="center" vertical="center"/>
    </xf>
    <xf numFmtId="181" fontId="3" fillId="0" borderId="14" xfId="0" applyNumberFormat="1" applyFont="1" applyBorder="1" applyAlignment="1">
      <alignmen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88" fillId="0" borderId="16" xfId="0" applyFont="1" applyBorder="1" applyAlignment="1">
      <alignment horizontal="left" vertical="center" wrapText="1"/>
    </xf>
    <xf numFmtId="0" fontId="3" fillId="36" borderId="39" xfId="0" applyFont="1" applyFill="1" applyBorder="1" applyAlignment="1">
      <alignment horizontal="center" vertical="center"/>
    </xf>
    <xf numFmtId="0" fontId="3" fillId="36" borderId="40" xfId="0" applyFont="1" applyFill="1" applyBorder="1" applyAlignment="1">
      <alignment horizontal="center" vertical="center"/>
    </xf>
    <xf numFmtId="179" fontId="80" fillId="0" borderId="34" xfId="34" applyNumberFormat="1" applyFont="1" applyBorder="1" applyAlignment="1">
      <alignment vertical="center"/>
    </xf>
    <xf numFmtId="181" fontId="12" fillId="33" borderId="41" xfId="0" applyNumberFormat="1" applyFont="1" applyFill="1" applyBorder="1" applyAlignment="1">
      <alignment vertical="center"/>
    </xf>
    <xf numFmtId="181" fontId="12" fillId="33" borderId="11" xfId="0" applyNumberFormat="1" applyFont="1" applyFill="1" applyBorder="1" applyAlignment="1">
      <alignment vertical="center"/>
    </xf>
    <xf numFmtId="181" fontId="12" fillId="33" borderId="13" xfId="0" applyNumberFormat="1" applyFont="1" applyFill="1" applyBorder="1" applyAlignment="1">
      <alignment vertical="center"/>
    </xf>
    <xf numFmtId="179" fontId="3" fillId="0" borderId="14" xfId="34" applyNumberFormat="1" applyFont="1" applyBorder="1" applyAlignment="1">
      <alignment vertical="center"/>
    </xf>
    <xf numFmtId="14" fontId="3" fillId="0" borderId="39" xfId="0" applyNumberFormat="1" applyFont="1" applyBorder="1" applyAlignment="1">
      <alignment horizontal="center" vertical="center"/>
    </xf>
    <xf numFmtId="179" fontId="3" fillId="0" borderId="10" xfId="34" applyNumberFormat="1" applyFont="1" applyBorder="1" applyAlignment="1">
      <alignment vertical="center"/>
    </xf>
    <xf numFmtId="49" fontId="3" fillId="0" borderId="39" xfId="0" applyNumberFormat="1" applyFont="1" applyBorder="1" applyAlignment="1">
      <alignment horizontal="center" vertical="center"/>
    </xf>
    <xf numFmtId="49" fontId="3" fillId="0" borderId="38" xfId="0" applyNumberFormat="1" applyFont="1" applyBorder="1" applyAlignment="1">
      <alignment horizontal="center" vertical="center"/>
    </xf>
    <xf numFmtId="0" fontId="18" fillId="0" borderId="14" xfId="0" applyFont="1" applyBorder="1" applyAlignment="1">
      <alignment vertical="center" wrapText="1"/>
    </xf>
    <xf numFmtId="0" fontId="18" fillId="0" borderId="14" xfId="0" applyFont="1" applyBorder="1" applyAlignment="1">
      <alignment horizontal="left" vertical="center" wrapText="1"/>
    </xf>
    <xf numFmtId="179" fontId="3" fillId="0" borderId="16" xfId="34" applyNumberFormat="1" applyFont="1" applyBorder="1" applyAlignment="1">
      <alignment vertical="center"/>
    </xf>
    <xf numFmtId="43" fontId="88" fillId="0" borderId="41" xfId="34" applyFont="1" applyBorder="1" applyAlignment="1">
      <alignment vertical="center" wrapText="1"/>
    </xf>
    <xf numFmtId="179" fontId="3" fillId="0" borderId="41" xfId="34" applyNumberFormat="1" applyFont="1" applyBorder="1" applyAlignment="1">
      <alignment vertical="center"/>
    </xf>
    <xf numFmtId="179" fontId="12" fillId="33" borderId="11" xfId="34" applyNumberFormat="1" applyFont="1" applyFill="1" applyBorder="1" applyAlignment="1">
      <alignment vertical="center"/>
    </xf>
    <xf numFmtId="0" fontId="80" fillId="0" borderId="38" xfId="0" applyFont="1" applyBorder="1" applyAlignment="1">
      <alignment horizontal="center" vertical="center"/>
    </xf>
    <xf numFmtId="0" fontId="80" fillId="0" borderId="39" xfId="0" applyFont="1" applyBorder="1" applyAlignment="1">
      <alignment horizontal="center" vertical="center"/>
    </xf>
    <xf numFmtId="181" fontId="3" fillId="0" borderId="10" xfId="0" applyNumberFormat="1" applyFont="1" applyBorder="1" applyAlignment="1">
      <alignment vertical="center"/>
    </xf>
    <xf numFmtId="181" fontId="3" fillId="36" borderId="10" xfId="0" applyNumberFormat="1" applyFont="1" applyFill="1" applyBorder="1" applyAlignment="1">
      <alignment vertical="center"/>
    </xf>
    <xf numFmtId="0" fontId="84" fillId="0" borderId="15" xfId="0" applyFont="1" applyBorder="1" applyAlignment="1">
      <alignment horizontal="left" vertical="center" wrapText="1"/>
    </xf>
    <xf numFmtId="0" fontId="94" fillId="0" borderId="10" xfId="0" applyFont="1" applyBorder="1" applyAlignment="1">
      <alignment horizontal="left" vertical="center"/>
    </xf>
    <xf numFmtId="181" fontId="3" fillId="36" borderId="16" xfId="0" applyNumberFormat="1" applyFont="1" applyFill="1" applyBorder="1" applyAlignment="1">
      <alignment vertical="center"/>
    </xf>
    <xf numFmtId="181" fontId="80" fillId="36" borderId="10" xfId="0" applyNumberFormat="1" applyFont="1" applyFill="1" applyBorder="1" applyAlignment="1">
      <alignment vertical="center"/>
    </xf>
    <xf numFmtId="181" fontId="80" fillId="36" borderId="16" xfId="0" applyNumberFormat="1" applyFont="1" applyFill="1" applyBorder="1" applyAlignment="1">
      <alignment vertical="center"/>
    </xf>
    <xf numFmtId="181" fontId="12" fillId="33" borderId="11" xfId="0" applyNumberFormat="1" applyFont="1" applyFill="1" applyBorder="1" applyAlignment="1">
      <alignment vertical="center"/>
    </xf>
    <xf numFmtId="0" fontId="3" fillId="0" borderId="38" xfId="0" applyFont="1" applyBorder="1" applyAlignment="1">
      <alignment horizontal="center" vertical="center"/>
    </xf>
    <xf numFmtId="0" fontId="17" fillId="0" borderId="14" xfId="34" applyNumberFormat="1" applyFont="1" applyBorder="1" applyAlignment="1">
      <alignment vertical="center" wrapText="1"/>
    </xf>
    <xf numFmtId="181" fontId="3" fillId="0" borderId="10" xfId="34" applyNumberFormat="1" applyFont="1" applyBorder="1" applyAlignment="1">
      <alignment vertical="center"/>
    </xf>
    <xf numFmtId="181" fontId="3" fillId="0" borderId="14" xfId="34" applyNumberFormat="1" applyFont="1" applyBorder="1" applyAlignment="1">
      <alignment vertical="center"/>
    </xf>
    <xf numFmtId="0" fontId="17" fillId="0" borderId="10" xfId="34" applyNumberFormat="1" applyFont="1" applyBorder="1" applyAlignment="1">
      <alignment vertical="center" wrapText="1"/>
    </xf>
    <xf numFmtId="181" fontId="3" fillId="0" borderId="10" xfId="34" applyNumberFormat="1" applyFont="1" applyBorder="1" applyAlignment="1">
      <alignment vertical="center" wrapText="1"/>
    </xf>
    <xf numFmtId="0" fontId="3" fillId="0" borderId="42" xfId="0" applyFont="1" applyBorder="1" applyAlignment="1">
      <alignment horizontal="center" vertical="center"/>
    </xf>
    <xf numFmtId="0" fontId="88" fillId="0" borderId="41" xfId="34" applyNumberFormat="1" applyFont="1" applyBorder="1" applyAlignment="1">
      <alignment vertical="center" wrapText="1"/>
    </xf>
    <xf numFmtId="181" fontId="3" fillId="0" borderId="41" xfId="34" applyNumberFormat="1" applyFont="1" applyBorder="1" applyAlignment="1">
      <alignment vertical="center"/>
    </xf>
    <xf numFmtId="181" fontId="3" fillId="0" borderId="16" xfId="34" applyNumberFormat="1" applyFont="1" applyBorder="1" applyAlignment="1">
      <alignment vertical="center" wrapText="1"/>
    </xf>
    <xf numFmtId="181" fontId="3" fillId="0" borderId="14" xfId="0" applyNumberFormat="1" applyFont="1" applyBorder="1" applyAlignment="1">
      <alignment horizontal="right" vertical="center"/>
    </xf>
    <xf numFmtId="181" fontId="12" fillId="33" borderId="29" xfId="0" applyNumberFormat="1" applyFont="1" applyFill="1" applyBorder="1" applyAlignment="1">
      <alignment horizontal="right" vertical="center"/>
    </xf>
    <xf numFmtId="0" fontId="18" fillId="0" borderId="10" xfId="0" applyFont="1" applyBorder="1" applyAlignment="1">
      <alignment horizontal="left" vertical="center"/>
    </xf>
    <xf numFmtId="0" fontId="88" fillId="0" borderId="10" xfId="34" applyNumberFormat="1" applyFont="1" applyBorder="1" applyAlignment="1">
      <alignment vertical="center" wrapText="1"/>
    </xf>
    <xf numFmtId="0" fontId="20" fillId="0" borderId="10" xfId="0" applyFont="1" applyBorder="1" applyAlignment="1">
      <alignment vertical="center"/>
    </xf>
    <xf numFmtId="181" fontId="3" fillId="0" borderId="16" xfId="0" applyNumberFormat="1" applyFont="1" applyBorder="1" applyAlignment="1">
      <alignment vertical="center"/>
    </xf>
    <xf numFmtId="0" fontId="0" fillId="0" borderId="34" xfId="0" applyBorder="1" applyAlignment="1">
      <alignment horizontal="left" vertical="center"/>
    </xf>
    <xf numFmtId="181" fontId="3" fillId="0" borderId="27" xfId="0" applyNumberFormat="1" applyFont="1" applyBorder="1" applyAlignment="1">
      <alignment vertical="center"/>
    </xf>
    <xf numFmtId="181" fontId="12" fillId="33" borderId="11" xfId="0" applyNumberFormat="1" applyFont="1" applyFill="1" applyBorder="1" applyAlignment="1">
      <alignment horizontal="right" vertical="center"/>
    </xf>
    <xf numFmtId="181" fontId="0" fillId="0" borderId="0" xfId="0" applyNumberFormat="1" applyAlignment="1">
      <alignment vertical="center"/>
    </xf>
    <xf numFmtId="0" fontId="83" fillId="0" borderId="10" xfId="0" applyFont="1" applyBorder="1" applyAlignment="1">
      <alignment vertical="center" wrapText="1"/>
    </xf>
    <xf numFmtId="178" fontId="9" fillId="36" borderId="43" xfId="0" applyNumberFormat="1" applyFont="1" applyFill="1" applyBorder="1" applyAlignment="1">
      <alignment horizontal="center" vertical="center"/>
    </xf>
    <xf numFmtId="178" fontId="9" fillId="36" borderId="27" xfId="0" applyNumberFormat="1" applyFont="1" applyFill="1" applyBorder="1" applyAlignment="1">
      <alignment horizontal="center" vertical="center"/>
    </xf>
    <xf numFmtId="179" fontId="9" fillId="36" borderId="10" xfId="34" applyNumberFormat="1" applyFont="1" applyFill="1" applyBorder="1" applyAlignment="1">
      <alignment vertical="center" wrapText="1"/>
    </xf>
    <xf numFmtId="178" fontId="9" fillId="36" borderId="10" xfId="0" applyNumberFormat="1" applyFont="1" applyFill="1" applyBorder="1" applyAlignment="1">
      <alignment horizontal="left" vertical="center"/>
    </xf>
    <xf numFmtId="0" fontId="9" fillId="36" borderId="16" xfId="0" applyFont="1" applyFill="1" applyBorder="1" applyAlignment="1">
      <alignment horizontal="center" vertical="center" wrapText="1"/>
    </xf>
    <xf numFmtId="0" fontId="9" fillId="36" borderId="0" xfId="0" applyFont="1" applyFill="1" applyAlignment="1">
      <alignment vertical="center" wrapText="1"/>
    </xf>
    <xf numFmtId="178" fontId="9" fillId="36" borderId="0" xfId="0" applyNumberFormat="1" applyFont="1" applyFill="1" applyAlignment="1">
      <alignment horizontal="center" vertical="center"/>
    </xf>
    <xf numFmtId="0" fontId="77" fillId="36" borderId="0" xfId="0" applyFont="1" applyFill="1" applyAlignment="1">
      <alignment horizontal="justify" vertical="center"/>
    </xf>
    <xf numFmtId="0" fontId="77" fillId="36" borderId="0" xfId="0" applyFont="1" applyFill="1" applyAlignment="1">
      <alignment horizontal="left" vertical="center" wrapText="1"/>
    </xf>
    <xf numFmtId="176" fontId="77" fillId="36" borderId="10" xfId="0" applyNumberFormat="1" applyFont="1" applyFill="1" applyBorder="1" applyAlignment="1">
      <alignment vertical="center" wrapText="1"/>
    </xf>
    <xf numFmtId="0" fontId="77" fillId="36" borderId="10" xfId="0" applyNumberFormat="1" applyFont="1" applyFill="1" applyBorder="1" applyAlignment="1">
      <alignment horizontal="justify" vertical="center"/>
    </xf>
    <xf numFmtId="0" fontId="77" fillId="36" borderId="0" xfId="0" applyFont="1" applyFill="1" applyAlignment="1">
      <alignment vertical="center" wrapText="1"/>
    </xf>
    <xf numFmtId="0" fontId="77" fillId="36" borderId="14" xfId="0" applyFont="1" applyFill="1" applyBorder="1" applyAlignment="1">
      <alignment vertical="center"/>
    </xf>
    <xf numFmtId="0" fontId="77" fillId="36" borderId="24" xfId="0" applyFont="1" applyFill="1" applyBorder="1" applyAlignment="1">
      <alignment vertical="center" wrapText="1"/>
    </xf>
    <xf numFmtId="0" fontId="76" fillId="36" borderId="0" xfId="0" applyFont="1" applyFill="1" applyAlignment="1">
      <alignment vertical="center"/>
    </xf>
    <xf numFmtId="0" fontId="91" fillId="36" borderId="10" xfId="0" applyFont="1" applyFill="1" applyBorder="1" applyAlignment="1">
      <alignment horizontal="justify" vertical="center"/>
    </xf>
    <xf numFmtId="0" fontId="91" fillId="36" borderId="14" xfId="0" applyFont="1" applyFill="1" applyBorder="1" applyAlignment="1">
      <alignment horizontal="justify" vertical="center"/>
    </xf>
    <xf numFmtId="0" fontId="77" fillId="36" borderId="30" xfId="0" applyFont="1" applyFill="1" applyBorder="1" applyAlignment="1">
      <alignment horizontal="justify" vertical="center"/>
    </xf>
    <xf numFmtId="0" fontId="77" fillId="36" borderId="10" xfId="0" applyFont="1" applyFill="1" applyBorder="1" applyAlignment="1">
      <alignment horizontal="center" vertical="center"/>
    </xf>
    <xf numFmtId="179" fontId="77" fillId="36" borderId="10" xfId="34" applyNumberFormat="1" applyFont="1" applyFill="1" applyBorder="1" applyAlignment="1">
      <alignment vertical="center"/>
    </xf>
    <xf numFmtId="0" fontId="77" fillId="36" borderId="16" xfId="0" applyFont="1" applyFill="1" applyBorder="1" applyAlignment="1">
      <alignment horizontal="center" vertical="center"/>
    </xf>
    <xf numFmtId="0" fontId="77" fillId="36" borderId="16" xfId="0" applyFont="1" applyFill="1" applyBorder="1" applyAlignment="1">
      <alignment horizontal="justify" vertical="center"/>
    </xf>
    <xf numFmtId="0" fontId="77" fillId="36" borderId="0" xfId="0" applyFont="1" applyFill="1" applyAlignment="1">
      <alignment vertical="center"/>
    </xf>
    <xf numFmtId="192" fontId="77" fillId="36" borderId="0" xfId="0" applyNumberFormat="1" applyFont="1" applyFill="1" applyAlignment="1">
      <alignment horizontal="right" vertical="center"/>
    </xf>
    <xf numFmtId="0" fontId="77" fillId="36" borderId="24" xfId="0" applyFont="1" applyFill="1" applyBorder="1" applyAlignment="1">
      <alignment horizontal="justify" vertical="center"/>
    </xf>
    <xf numFmtId="0" fontId="80" fillId="0" borderId="0" xfId="0" applyFont="1" applyAlignment="1">
      <alignment horizontal="center" vertical="center"/>
    </xf>
    <xf numFmtId="0" fontId="25" fillId="36" borderId="10" xfId="0" applyFont="1" applyFill="1" applyBorder="1" applyAlignment="1">
      <alignment vertical="center" wrapText="1"/>
    </xf>
    <xf numFmtId="0" fontId="95" fillId="0" borderId="10" xfId="0" applyFont="1" applyBorder="1" applyAlignment="1">
      <alignment vertical="center" wrapText="1"/>
    </xf>
    <xf numFmtId="0" fontId="10" fillId="0" borderId="25" xfId="0" applyFont="1" applyFill="1" applyBorder="1" applyAlignment="1">
      <alignment horizontal="right" vertical="center"/>
    </xf>
    <xf numFmtId="177" fontId="2" fillId="36" borderId="14" xfId="0" applyNumberFormat="1" applyFont="1" applyFill="1" applyBorder="1" applyAlignment="1">
      <alignment horizontal="center" vertical="center"/>
    </xf>
    <xf numFmtId="178" fontId="9" fillId="36" borderId="44" xfId="0" applyNumberFormat="1" applyFont="1" applyFill="1" applyBorder="1" applyAlignment="1">
      <alignment horizontal="center" vertical="center"/>
    </xf>
    <xf numFmtId="0" fontId="87" fillId="36" borderId="30" xfId="0" applyFont="1" applyFill="1" applyBorder="1" applyAlignment="1">
      <alignment horizontal="center" vertical="center" wrapText="1"/>
    </xf>
    <xf numFmtId="176" fontId="9" fillId="33" borderId="11" xfId="0" applyNumberFormat="1" applyFont="1" applyFill="1" applyBorder="1" applyAlignment="1">
      <alignment horizontal="center" vertical="center"/>
    </xf>
    <xf numFmtId="0" fontId="96" fillId="36" borderId="33" xfId="0" applyFont="1" applyFill="1" applyBorder="1" applyAlignment="1">
      <alignment horizontal="center" vertical="center"/>
    </xf>
    <xf numFmtId="0" fontId="76" fillId="0" borderId="0" xfId="0" applyFont="1" applyFill="1" applyBorder="1" applyAlignment="1">
      <alignment horizontal="center" vertical="center" wrapText="1"/>
    </xf>
    <xf numFmtId="0" fontId="96" fillId="36" borderId="45" xfId="0" applyFont="1" applyFill="1" applyBorder="1" applyAlignment="1">
      <alignment vertical="center" wrapText="1"/>
    </xf>
    <xf numFmtId="3" fontId="3" fillId="36" borderId="14" xfId="0" applyNumberFormat="1" applyFont="1" applyFill="1" applyBorder="1" applyAlignment="1">
      <alignment vertical="center"/>
    </xf>
    <xf numFmtId="0" fontId="76" fillId="36" borderId="14" xfId="0" applyFont="1" applyFill="1" applyBorder="1" applyAlignment="1">
      <alignment horizontal="center" vertical="center" wrapText="1"/>
    </xf>
    <xf numFmtId="0" fontId="76" fillId="36" borderId="10" xfId="0" applyFont="1" applyFill="1" applyBorder="1" applyAlignment="1">
      <alignment horizontal="center" vertical="center" wrapText="1"/>
    </xf>
    <xf numFmtId="3" fontId="3" fillId="36" borderId="10" xfId="0" applyNumberFormat="1" applyFont="1" applyFill="1" applyBorder="1" applyAlignment="1">
      <alignment vertical="center"/>
    </xf>
    <xf numFmtId="0" fontId="76" fillId="36" borderId="10" xfId="0" applyFont="1" applyFill="1" applyBorder="1" applyAlignment="1">
      <alignment vertical="center" wrapText="1"/>
    </xf>
    <xf numFmtId="0" fontId="96" fillId="36" borderId="30" xfId="0" applyFont="1" applyFill="1" applyBorder="1" applyAlignment="1">
      <alignment horizontal="center" vertical="center"/>
    </xf>
    <xf numFmtId="181" fontId="12" fillId="33" borderId="13" xfId="0" applyNumberFormat="1" applyFont="1" applyFill="1" applyBorder="1" applyAlignment="1">
      <alignment horizontal="right" vertical="center"/>
    </xf>
    <xf numFmtId="176" fontId="9" fillId="0" borderId="41" xfId="0" applyNumberFormat="1" applyFont="1" applyBorder="1" applyAlignment="1">
      <alignment vertical="center"/>
    </xf>
    <xf numFmtId="0" fontId="97" fillId="34" borderId="10" xfId="0" applyFont="1" applyFill="1" applyBorder="1" applyAlignment="1">
      <alignment horizontal="center" vertical="center"/>
    </xf>
    <xf numFmtId="181" fontId="30" fillId="0" borderId="14" xfId="0" applyNumberFormat="1" applyFont="1" applyBorder="1" applyAlignment="1">
      <alignment horizontal="center" vertical="center"/>
    </xf>
    <xf numFmtId="0" fontId="5" fillId="39" borderId="46" xfId="0" applyFont="1" applyFill="1" applyBorder="1" applyAlignment="1">
      <alignment horizontal="center" vertical="center"/>
    </xf>
    <xf numFmtId="0" fontId="81" fillId="5" borderId="27" xfId="0" applyFont="1" applyFill="1" applyBorder="1" applyAlignment="1">
      <alignment horizontal="center" vertical="center"/>
    </xf>
    <xf numFmtId="0" fontId="81" fillId="33" borderId="47" xfId="0" applyFont="1" applyFill="1" applyBorder="1" applyAlignment="1">
      <alignment horizontal="center" vertical="center"/>
    </xf>
    <xf numFmtId="0" fontId="81" fillId="33" borderId="48" xfId="0" applyFont="1" applyFill="1" applyBorder="1" applyAlignment="1">
      <alignment horizontal="center" vertical="center"/>
    </xf>
    <xf numFmtId="0" fontId="81" fillId="13" borderId="16" xfId="0" applyFont="1" applyFill="1" applyBorder="1" applyAlignment="1">
      <alignment horizontal="center" vertical="center" wrapText="1"/>
    </xf>
    <xf numFmtId="0" fontId="81" fillId="13" borderId="27" xfId="0" applyFont="1" applyFill="1" applyBorder="1" applyAlignment="1">
      <alignment horizontal="center" vertical="center" wrapText="1"/>
    </xf>
    <xf numFmtId="0" fontId="81" fillId="13" borderId="14" xfId="0" applyFont="1" applyFill="1" applyBorder="1" applyAlignment="1">
      <alignment horizontal="center" vertical="center" wrapText="1"/>
    </xf>
    <xf numFmtId="0" fontId="4" fillId="0" borderId="0" xfId="0" applyFont="1" applyAlignment="1">
      <alignment vertical="top"/>
    </xf>
    <xf numFmtId="0" fontId="28" fillId="39" borderId="0" xfId="0" applyFont="1" applyFill="1" applyBorder="1" applyAlignment="1">
      <alignment horizontal="center" vertical="center"/>
    </xf>
    <xf numFmtId="0" fontId="98" fillId="0" borderId="12" xfId="0" applyFont="1" applyBorder="1" applyAlignment="1">
      <alignment horizontal="center" vertical="center"/>
    </xf>
    <xf numFmtId="0" fontId="98" fillId="0" borderId="11" xfId="0" applyFont="1" applyBorder="1" applyAlignment="1">
      <alignment horizontal="center" vertical="center"/>
    </xf>
    <xf numFmtId="0" fontId="82" fillId="39" borderId="0" xfId="0" applyFont="1" applyFill="1" applyBorder="1" applyAlignment="1">
      <alignment horizontal="center" vertical="center"/>
    </xf>
    <xf numFmtId="0" fontId="76" fillId="0" borderId="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43" xfId="0" applyFont="1" applyFill="1" applyBorder="1" applyAlignment="1">
      <alignment horizontal="center" vertical="center" wrapText="1"/>
    </xf>
    <xf numFmtId="0" fontId="87" fillId="36" borderId="16" xfId="0" applyFont="1" applyFill="1" applyBorder="1" applyAlignment="1">
      <alignment horizontal="center" vertical="center" wrapText="1"/>
    </xf>
    <xf numFmtId="0" fontId="87" fillId="36" borderId="27" xfId="0" applyFont="1" applyFill="1" applyBorder="1" applyAlignment="1">
      <alignment horizontal="center" vertical="center" wrapText="1"/>
    </xf>
    <xf numFmtId="0" fontId="87" fillId="36" borderId="14" xfId="0" applyFont="1" applyFill="1" applyBorder="1" applyAlignment="1">
      <alignment horizontal="center" vertical="center" wrapText="1"/>
    </xf>
    <xf numFmtId="176" fontId="10" fillId="36" borderId="46" xfId="0" applyNumberFormat="1" applyFont="1" applyFill="1" applyBorder="1" applyAlignment="1">
      <alignment horizontal="center" vertical="top"/>
    </xf>
    <xf numFmtId="0" fontId="62" fillId="36" borderId="46" xfId="0" applyFont="1" applyFill="1" applyBorder="1" applyAlignment="1">
      <alignment horizontal="center" vertical="top"/>
    </xf>
    <xf numFmtId="0" fontId="0" fillId="0" borderId="46"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99" fillId="36" borderId="0" xfId="0" applyFont="1" applyFill="1" applyBorder="1" applyAlignment="1">
      <alignment horizontal="center" vertical="center"/>
    </xf>
    <xf numFmtId="0" fontId="80" fillId="36" borderId="49" xfId="0" applyFont="1" applyFill="1" applyBorder="1" applyAlignment="1">
      <alignment horizontal="center" vertical="center"/>
    </xf>
    <xf numFmtId="0" fontId="80" fillId="36" borderId="50" xfId="0" applyFont="1" applyFill="1" applyBorder="1" applyAlignment="1">
      <alignment horizontal="center" vertical="center"/>
    </xf>
    <xf numFmtId="0" fontId="80" fillId="36" borderId="51" xfId="0" applyFont="1" applyFill="1" applyBorder="1" applyAlignment="1">
      <alignment horizontal="center" vertical="center"/>
    </xf>
    <xf numFmtId="0" fontId="100" fillId="0" borderId="47" xfId="0" applyFont="1" applyBorder="1" applyAlignment="1">
      <alignment horizontal="center" vertical="center"/>
    </xf>
    <xf numFmtId="0" fontId="100" fillId="0" borderId="52" xfId="0" applyFont="1" applyBorder="1" applyAlignment="1">
      <alignment horizontal="center" vertical="center"/>
    </xf>
    <xf numFmtId="0" fontId="100" fillId="0" borderId="48" xfId="0" applyFont="1" applyBorder="1" applyAlignment="1">
      <alignment horizontal="center" vertical="center"/>
    </xf>
    <xf numFmtId="179" fontId="100" fillId="0" borderId="17" xfId="0" applyNumberFormat="1" applyFont="1" applyBorder="1" applyAlignment="1">
      <alignment horizontal="center" vertical="center"/>
    </xf>
    <xf numFmtId="179" fontId="100" fillId="0" borderId="52" xfId="0" applyNumberFormat="1" applyFont="1" applyBorder="1" applyAlignment="1">
      <alignment horizontal="center" vertical="center"/>
    </xf>
    <xf numFmtId="179" fontId="100" fillId="0" borderId="31" xfId="0" applyNumberFormat="1" applyFont="1" applyBorder="1" applyAlignment="1">
      <alignment horizontal="center" vertical="center"/>
    </xf>
    <xf numFmtId="0" fontId="12" fillId="33" borderId="28"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54"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1" xfId="0" applyFont="1" applyFill="1" applyBorder="1" applyAlignment="1">
      <alignment horizontal="center" vertical="center"/>
    </xf>
    <xf numFmtId="0" fontId="5" fillId="36" borderId="0"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42" xfId="0" applyFont="1" applyFill="1" applyBorder="1" applyAlignment="1">
      <alignment horizontal="center" vertical="center"/>
    </xf>
    <xf numFmtId="0" fontId="80" fillId="0" borderId="0" xfId="0" applyFont="1" applyAlignment="1">
      <alignment horizontal="center" vertical="center"/>
    </xf>
    <xf numFmtId="0" fontId="101" fillId="33" borderId="55" xfId="0" applyFont="1" applyFill="1" applyBorder="1" applyAlignment="1">
      <alignment horizontal="center" vertical="center"/>
    </xf>
    <xf numFmtId="0" fontId="101" fillId="33" borderId="42" xfId="0" applyFont="1" applyFill="1" applyBorder="1" applyAlignment="1">
      <alignment horizontal="center" vertical="center"/>
    </xf>
    <xf numFmtId="0" fontId="101" fillId="33" borderId="28" xfId="0" applyFont="1" applyFill="1" applyBorder="1" applyAlignment="1">
      <alignment horizontal="center" vertical="center"/>
    </xf>
    <xf numFmtId="0" fontId="101" fillId="33" borderId="34" xfId="0" applyFont="1" applyFill="1" applyBorder="1" applyAlignment="1">
      <alignment horizontal="center" vertical="center"/>
    </xf>
    <xf numFmtId="0" fontId="101" fillId="33" borderId="53" xfId="0" applyFont="1" applyFill="1" applyBorder="1" applyAlignment="1">
      <alignment horizontal="center" vertical="center"/>
    </xf>
    <xf numFmtId="0" fontId="101" fillId="33" borderId="54"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48" xfId="0" applyFont="1" applyFill="1" applyBorder="1" applyAlignment="1">
      <alignment horizontal="center" vertical="center"/>
    </xf>
    <xf numFmtId="0" fontId="27" fillId="39" borderId="0" xfId="0" applyFont="1" applyFill="1" applyBorder="1" applyAlignment="1">
      <alignment horizontal="center" vertical="center"/>
    </xf>
    <xf numFmtId="0" fontId="12" fillId="37" borderId="55" xfId="0" applyFont="1" applyFill="1" applyBorder="1" applyAlignment="1">
      <alignment horizontal="center" vertical="center"/>
    </xf>
    <xf numFmtId="0" fontId="12" fillId="37" borderId="42" xfId="0" applyFont="1" applyFill="1" applyBorder="1" applyAlignment="1">
      <alignment horizontal="center" vertical="center"/>
    </xf>
    <xf numFmtId="0" fontId="10" fillId="37" borderId="28" xfId="0" applyFont="1" applyFill="1" applyBorder="1" applyAlignment="1">
      <alignment horizontal="left" vertical="center"/>
    </xf>
    <xf numFmtId="0" fontId="12" fillId="37" borderId="34" xfId="0" applyFont="1" applyFill="1" applyBorder="1" applyAlignment="1">
      <alignment horizontal="left" vertical="center"/>
    </xf>
    <xf numFmtId="0" fontId="12" fillId="37" borderId="28" xfId="0" applyFont="1" applyFill="1" applyBorder="1" applyAlignment="1">
      <alignment horizontal="center" vertical="center"/>
    </xf>
    <xf numFmtId="0" fontId="12" fillId="37" borderId="34" xfId="0" applyFont="1" applyFill="1" applyBorder="1" applyAlignment="1">
      <alignment horizontal="center" vertical="center"/>
    </xf>
    <xf numFmtId="0" fontId="12" fillId="37" borderId="53" xfId="0" applyFont="1" applyFill="1" applyBorder="1" applyAlignment="1">
      <alignment horizontal="center" vertical="center"/>
    </xf>
    <xf numFmtId="0" fontId="12" fillId="37" borderId="54" xfId="0" applyFont="1" applyFill="1" applyBorder="1" applyAlignment="1">
      <alignment horizontal="center" vertical="center"/>
    </xf>
    <xf numFmtId="0" fontId="5" fillId="39" borderId="0" xfId="0" applyFont="1" applyFill="1" applyBorder="1" applyAlignment="1">
      <alignment horizontal="center" vertical="center"/>
    </xf>
    <xf numFmtId="0" fontId="10" fillId="33" borderId="28" xfId="0" applyFont="1" applyFill="1" applyBorder="1" applyAlignment="1">
      <alignment horizontal="left" vertical="center"/>
    </xf>
    <xf numFmtId="0" fontId="12" fillId="33" borderId="34" xfId="0" applyFont="1" applyFill="1" applyBorder="1" applyAlignment="1">
      <alignment horizontal="left" vertical="center"/>
    </xf>
    <xf numFmtId="0" fontId="80" fillId="0" borderId="0" xfId="0" applyFont="1" applyAlignment="1">
      <alignment horizontal="right" vertical="center"/>
    </xf>
    <xf numFmtId="0" fontId="102" fillId="0" borderId="0" xfId="0" applyFont="1" applyAlignment="1">
      <alignment horizontal="center" vertical="center"/>
    </xf>
    <xf numFmtId="0" fontId="101" fillId="33" borderId="37" xfId="0" applyFont="1" applyFill="1" applyBorder="1" applyAlignment="1">
      <alignment horizontal="center" vertical="center"/>
    </xf>
    <xf numFmtId="0" fontId="101" fillId="33" borderId="41" xfId="0" applyFont="1" applyFill="1" applyBorder="1" applyAlignment="1">
      <alignment horizontal="center" vertical="center"/>
    </xf>
    <xf numFmtId="0" fontId="98" fillId="0" borderId="0" xfId="33" applyFont="1" applyBorder="1" applyAlignment="1">
      <alignment horizontal="center" vertical="center"/>
      <protection/>
    </xf>
    <xf numFmtId="177" fontId="10" fillId="0" borderId="47" xfId="0" applyNumberFormat="1" applyFont="1" applyBorder="1" applyAlignment="1">
      <alignment horizontal="center" vertical="center"/>
    </xf>
    <xf numFmtId="0" fontId="62" fillId="0" borderId="52" xfId="0" applyFont="1" applyBorder="1" applyAlignment="1">
      <alignment vertical="center"/>
    </xf>
    <xf numFmtId="0" fontId="62" fillId="0" borderId="48" xfId="0" applyFont="1" applyBorder="1" applyAlignment="1">
      <alignment vertical="center"/>
    </xf>
    <xf numFmtId="0" fontId="98" fillId="36" borderId="23" xfId="33" applyFont="1" applyFill="1" applyBorder="1" applyAlignment="1">
      <alignment horizontal="center" vertical="center"/>
      <protection/>
    </xf>
    <xf numFmtId="0" fontId="0" fillId="36" borderId="23" xfId="0" applyFill="1" applyBorder="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1533525</xdr:colOff>
      <xdr:row>0</xdr:row>
      <xdr:rowOff>142875</xdr:rowOff>
    </xdr:from>
    <xdr:to>
      <xdr:col>3</xdr:col>
      <xdr:colOff>638175</xdr:colOff>
      <xdr:row>0</xdr:row>
      <xdr:rowOff>857250</xdr:rowOff>
    </xdr:to>
    <xdr:pic>
      <xdr:nvPicPr>
        <xdr:cNvPr id="1" name="Picture 1"/>
        <xdr:cNvPicPr preferRelativeResize="1">
          <a:picLocks noChangeAspect="1"/>
        </xdr:cNvPicPr>
      </xdr:nvPicPr>
      <xdr:blipFill>
        <a:blip r:embed="rId1"/>
        <a:stretch>
          <a:fillRect/>
        </a:stretch>
      </xdr:blipFill>
      <xdr:spPr>
        <a:xfrm>
          <a:off x="2286000" y="142875"/>
          <a:ext cx="220027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0</xdr:row>
      <xdr:rowOff>0</xdr:rowOff>
    </xdr:from>
    <xdr:to>
      <xdr:col>3</xdr:col>
      <xdr:colOff>3409950</xdr:colOff>
      <xdr:row>0</xdr:row>
      <xdr:rowOff>695325</xdr:rowOff>
    </xdr:to>
    <xdr:pic>
      <xdr:nvPicPr>
        <xdr:cNvPr id="1" name="Picture 1"/>
        <xdr:cNvPicPr preferRelativeResize="1">
          <a:picLocks noChangeAspect="1"/>
        </xdr:cNvPicPr>
      </xdr:nvPicPr>
      <xdr:blipFill>
        <a:blip r:embed="rId1"/>
        <a:stretch>
          <a:fillRect/>
        </a:stretch>
      </xdr:blipFill>
      <xdr:spPr>
        <a:xfrm>
          <a:off x="2133600" y="0"/>
          <a:ext cx="28956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2038350</xdr:colOff>
      <xdr:row>0</xdr:row>
      <xdr:rowOff>257175</xdr:rowOff>
    </xdr:from>
    <xdr:to>
      <xdr:col>3</xdr:col>
      <xdr:colOff>1362075</xdr:colOff>
      <xdr:row>0</xdr:row>
      <xdr:rowOff>904875</xdr:rowOff>
    </xdr:to>
    <xdr:pic>
      <xdr:nvPicPr>
        <xdr:cNvPr id="1" name="Picture 1"/>
        <xdr:cNvPicPr preferRelativeResize="1">
          <a:picLocks noChangeAspect="1"/>
        </xdr:cNvPicPr>
      </xdr:nvPicPr>
      <xdr:blipFill>
        <a:blip r:embed="rId1"/>
        <a:stretch>
          <a:fillRect/>
        </a:stretch>
      </xdr:blipFill>
      <xdr:spPr>
        <a:xfrm>
          <a:off x="2038350" y="257175"/>
          <a:ext cx="29432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1419225</xdr:colOff>
      <xdr:row>0</xdr:row>
      <xdr:rowOff>76200</xdr:rowOff>
    </xdr:from>
    <xdr:to>
      <xdr:col>4</xdr:col>
      <xdr:colOff>228600</xdr:colOff>
      <xdr:row>0</xdr:row>
      <xdr:rowOff>809625</xdr:rowOff>
    </xdr:to>
    <xdr:pic>
      <xdr:nvPicPr>
        <xdr:cNvPr id="1" name="Picture 1"/>
        <xdr:cNvPicPr preferRelativeResize="1">
          <a:picLocks noChangeAspect="1"/>
        </xdr:cNvPicPr>
      </xdr:nvPicPr>
      <xdr:blipFill>
        <a:blip r:embed="rId1"/>
        <a:stretch>
          <a:fillRect/>
        </a:stretch>
      </xdr:blipFill>
      <xdr:spPr>
        <a:xfrm>
          <a:off x="2095500" y="76200"/>
          <a:ext cx="3038475" cy="733425"/>
        </a:xfrm>
        <a:prstGeom prst="rect">
          <a:avLst/>
        </a:prstGeom>
        <a:noFill/>
        <a:ln w="9525" cmpd="sng">
          <a:noFill/>
        </a:ln>
      </xdr:spPr>
    </xdr:pic>
    <xdr:clientData/>
  </xdr:twoCellAnchor>
  <xdr:twoCellAnchor>
    <xdr:from>
      <xdr:col>1</xdr:col>
      <xdr:colOff>1419225</xdr:colOff>
      <xdr:row>0</xdr:row>
      <xdr:rowOff>76200</xdr:rowOff>
    </xdr:from>
    <xdr:to>
      <xdr:col>4</xdr:col>
      <xdr:colOff>228600</xdr:colOff>
      <xdr:row>0</xdr:row>
      <xdr:rowOff>809625</xdr:rowOff>
    </xdr:to>
    <xdr:pic>
      <xdr:nvPicPr>
        <xdr:cNvPr id="2" name="Picture 1"/>
        <xdr:cNvPicPr preferRelativeResize="1">
          <a:picLocks noChangeAspect="1"/>
        </xdr:cNvPicPr>
      </xdr:nvPicPr>
      <xdr:blipFill>
        <a:blip r:embed="rId1"/>
        <a:stretch>
          <a:fillRect/>
        </a:stretch>
      </xdr:blipFill>
      <xdr:spPr>
        <a:xfrm>
          <a:off x="2095500" y="76200"/>
          <a:ext cx="3038475" cy="733425"/>
        </a:xfrm>
        <a:prstGeom prst="rect">
          <a:avLst/>
        </a:prstGeom>
        <a:noFill/>
        <a:ln w="9525" cmpd="sng">
          <a:noFill/>
        </a:ln>
      </xdr:spPr>
    </xdr:pic>
    <xdr:clientData/>
  </xdr:twoCellAnchor>
  <xdr:twoCellAnchor>
    <xdr:from>
      <xdr:col>1</xdr:col>
      <xdr:colOff>1409700</xdr:colOff>
      <xdr:row>0</xdr:row>
      <xdr:rowOff>76200</xdr:rowOff>
    </xdr:from>
    <xdr:to>
      <xdr:col>4</xdr:col>
      <xdr:colOff>228600</xdr:colOff>
      <xdr:row>0</xdr:row>
      <xdr:rowOff>790575</xdr:rowOff>
    </xdr:to>
    <xdr:pic>
      <xdr:nvPicPr>
        <xdr:cNvPr id="3" name="Picture 1"/>
        <xdr:cNvPicPr preferRelativeResize="1">
          <a:picLocks noChangeAspect="1"/>
        </xdr:cNvPicPr>
      </xdr:nvPicPr>
      <xdr:blipFill>
        <a:blip r:embed="rId1"/>
        <a:stretch>
          <a:fillRect/>
        </a:stretch>
      </xdr:blipFill>
      <xdr:spPr>
        <a:xfrm>
          <a:off x="2085975" y="76200"/>
          <a:ext cx="30480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0</xdr:row>
      <xdr:rowOff>114300</xdr:rowOff>
    </xdr:from>
    <xdr:to>
      <xdr:col>3</xdr:col>
      <xdr:colOff>685800</xdr:colOff>
      <xdr:row>0</xdr:row>
      <xdr:rowOff>800100</xdr:rowOff>
    </xdr:to>
    <xdr:pic>
      <xdr:nvPicPr>
        <xdr:cNvPr id="1" name="Picture 1"/>
        <xdr:cNvPicPr preferRelativeResize="1">
          <a:picLocks noChangeAspect="1"/>
        </xdr:cNvPicPr>
      </xdr:nvPicPr>
      <xdr:blipFill>
        <a:blip r:embed="rId1"/>
        <a:stretch>
          <a:fillRect/>
        </a:stretch>
      </xdr:blipFill>
      <xdr:spPr>
        <a:xfrm>
          <a:off x="2124075" y="114300"/>
          <a:ext cx="298132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0</xdr:row>
      <xdr:rowOff>28575</xdr:rowOff>
    </xdr:from>
    <xdr:to>
      <xdr:col>3</xdr:col>
      <xdr:colOff>409575</xdr:colOff>
      <xdr:row>0</xdr:row>
      <xdr:rowOff>685800</xdr:rowOff>
    </xdr:to>
    <xdr:pic>
      <xdr:nvPicPr>
        <xdr:cNvPr id="1" name="Picture 1"/>
        <xdr:cNvPicPr preferRelativeResize="1">
          <a:picLocks noChangeAspect="1"/>
        </xdr:cNvPicPr>
      </xdr:nvPicPr>
      <xdr:blipFill>
        <a:blip r:embed="rId1"/>
        <a:stretch>
          <a:fillRect/>
        </a:stretch>
      </xdr:blipFill>
      <xdr:spPr>
        <a:xfrm>
          <a:off x="1790700" y="28575"/>
          <a:ext cx="295275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0</xdr:row>
      <xdr:rowOff>28575</xdr:rowOff>
    </xdr:from>
    <xdr:to>
      <xdr:col>3</xdr:col>
      <xdr:colOff>285750</xdr:colOff>
      <xdr:row>0</xdr:row>
      <xdr:rowOff>685800</xdr:rowOff>
    </xdr:to>
    <xdr:pic>
      <xdr:nvPicPr>
        <xdr:cNvPr id="1" name="Picture 1"/>
        <xdr:cNvPicPr preferRelativeResize="1">
          <a:picLocks noChangeAspect="1"/>
        </xdr:cNvPicPr>
      </xdr:nvPicPr>
      <xdr:blipFill>
        <a:blip r:embed="rId1"/>
        <a:stretch>
          <a:fillRect/>
        </a:stretch>
      </xdr:blipFill>
      <xdr:spPr>
        <a:xfrm>
          <a:off x="1666875" y="28575"/>
          <a:ext cx="2952750"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0</xdr:row>
      <xdr:rowOff>0</xdr:rowOff>
    </xdr:from>
    <xdr:to>
      <xdr:col>2</xdr:col>
      <xdr:colOff>733425</xdr:colOff>
      <xdr:row>0</xdr:row>
      <xdr:rowOff>657225</xdr:rowOff>
    </xdr:to>
    <xdr:pic>
      <xdr:nvPicPr>
        <xdr:cNvPr id="1" name="Picture 1"/>
        <xdr:cNvPicPr preferRelativeResize="1">
          <a:picLocks noChangeAspect="1"/>
        </xdr:cNvPicPr>
      </xdr:nvPicPr>
      <xdr:blipFill>
        <a:blip r:embed="rId1"/>
        <a:stretch>
          <a:fillRect/>
        </a:stretch>
      </xdr:blipFill>
      <xdr:spPr>
        <a:xfrm>
          <a:off x="1790700" y="0"/>
          <a:ext cx="2771775" cy="657225"/>
        </a:xfrm>
        <a:prstGeom prst="rect">
          <a:avLst/>
        </a:prstGeom>
        <a:noFill/>
        <a:ln w="9525" cmpd="sng">
          <a:noFill/>
        </a:ln>
      </xdr:spPr>
    </xdr:pic>
    <xdr:clientData/>
  </xdr:twoCellAnchor>
  <xdr:twoCellAnchor>
    <xdr:from>
      <xdr:col>1</xdr:col>
      <xdr:colOff>428625</xdr:colOff>
      <xdr:row>34</xdr:row>
      <xdr:rowOff>209550</xdr:rowOff>
    </xdr:from>
    <xdr:to>
      <xdr:col>3</xdr:col>
      <xdr:colOff>209550</xdr:colOff>
      <xdr:row>35</xdr:row>
      <xdr:rowOff>0</xdr:rowOff>
    </xdr:to>
    <xdr:pic>
      <xdr:nvPicPr>
        <xdr:cNvPr id="2" name="Picture 1"/>
        <xdr:cNvPicPr preferRelativeResize="1">
          <a:picLocks noChangeAspect="1"/>
        </xdr:cNvPicPr>
      </xdr:nvPicPr>
      <xdr:blipFill>
        <a:blip r:embed="rId1"/>
        <a:stretch>
          <a:fillRect/>
        </a:stretch>
      </xdr:blipFill>
      <xdr:spPr>
        <a:xfrm>
          <a:off x="1571625" y="8601075"/>
          <a:ext cx="33813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114300</xdr:rowOff>
    </xdr:from>
    <xdr:to>
      <xdr:col>3</xdr:col>
      <xdr:colOff>2828925</xdr:colOff>
      <xdr:row>1</xdr:row>
      <xdr:rowOff>9525</xdr:rowOff>
    </xdr:to>
    <xdr:pic>
      <xdr:nvPicPr>
        <xdr:cNvPr id="1" name="Picture 1"/>
        <xdr:cNvPicPr preferRelativeResize="1">
          <a:picLocks noChangeAspect="1"/>
        </xdr:cNvPicPr>
      </xdr:nvPicPr>
      <xdr:blipFill>
        <a:blip r:embed="rId1"/>
        <a:stretch>
          <a:fillRect/>
        </a:stretch>
      </xdr:blipFill>
      <xdr:spPr>
        <a:xfrm>
          <a:off x="1733550" y="114300"/>
          <a:ext cx="295275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0</xdr:row>
      <xdr:rowOff>0</xdr:rowOff>
    </xdr:from>
    <xdr:to>
      <xdr:col>3</xdr:col>
      <xdr:colOff>3409950</xdr:colOff>
      <xdr:row>0</xdr:row>
      <xdr:rowOff>695325</xdr:rowOff>
    </xdr:to>
    <xdr:pic>
      <xdr:nvPicPr>
        <xdr:cNvPr id="1" name="Picture 1"/>
        <xdr:cNvPicPr preferRelativeResize="1">
          <a:picLocks noChangeAspect="1"/>
        </xdr:cNvPicPr>
      </xdr:nvPicPr>
      <xdr:blipFill>
        <a:blip r:embed="rId1"/>
        <a:stretch>
          <a:fillRect/>
        </a:stretch>
      </xdr:blipFill>
      <xdr:spPr>
        <a:xfrm>
          <a:off x="2133600" y="0"/>
          <a:ext cx="28956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9141;&#33452;\&#23478;&#38263;&#26371;\105&#23416;&#24180;&#27969;&#27700;&#241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審核表"/>
      <sheetName val="控管"/>
      <sheetName val="審核表 (2)"/>
      <sheetName val="流水帳"/>
      <sheetName val="收入"/>
      <sheetName val="支出"/>
      <sheetName val="教務處"/>
      <sheetName val="學務處"/>
      <sheetName val="輔導室"/>
      <sheetName val="總務處"/>
      <sheetName val="家長會"/>
      <sheetName val="預備金、104學年度結存、104學年度應付款項"/>
      <sheetName val="控管 (2)"/>
      <sheetName val="借支清單"/>
      <sheetName val="晨康專案收入"/>
      <sheetName val="文中56空地維護收入"/>
      <sheetName val="管樂團基金"/>
      <sheetName val="體育團隊基金"/>
      <sheetName val="直笛團基金"/>
      <sheetName val="獎助學金"/>
      <sheetName val="音樂社團演出基金"/>
      <sheetName val="104學年度期末感恩餐會剩餘款"/>
      <sheetName val="合唱團基金"/>
      <sheetName val="管弦樂團基金"/>
      <sheetName val="畢業典禮"/>
      <sheetName val="期末感恩餐會"/>
      <sheetName val="運動會"/>
      <sheetName val="穿越時空音樂會"/>
      <sheetName val="311投影機"/>
      <sheetName val="弦樂團基金"/>
      <sheetName val="歲末聯誼餐會"/>
      <sheetName val="歲末聯誼收入支出"/>
      <sheetName val="預備金支出明細"/>
      <sheetName val="各項收支明細表"/>
    </sheetNames>
    <sheetDataSet>
      <sheetData sheetId="4">
        <row r="7">
          <cell r="C7">
            <v>2413000</v>
          </cell>
        </row>
        <row r="8">
          <cell r="C8">
            <v>369600</v>
          </cell>
        </row>
        <row r="9">
          <cell r="C9">
            <v>280465</v>
          </cell>
        </row>
        <row r="10">
          <cell r="C10">
            <v>2806</v>
          </cell>
        </row>
      </sheetData>
      <sheetData sheetId="6">
        <row r="19">
          <cell r="D19">
            <v>373150</v>
          </cell>
        </row>
      </sheetData>
      <sheetData sheetId="7">
        <row r="17">
          <cell r="D17">
            <v>501898</v>
          </cell>
        </row>
      </sheetData>
      <sheetData sheetId="8">
        <row r="10">
          <cell r="D10">
            <v>147909</v>
          </cell>
        </row>
      </sheetData>
      <sheetData sheetId="9">
        <row r="13">
          <cell r="D13">
            <v>331783</v>
          </cell>
        </row>
      </sheetData>
      <sheetData sheetId="10">
        <row r="13">
          <cell r="D13">
            <v>536568</v>
          </cell>
        </row>
      </sheetData>
      <sheetData sheetId="11">
        <row r="5">
          <cell r="D5">
            <v>633398</v>
          </cell>
        </row>
        <row r="23">
          <cell r="D23">
            <v>441883</v>
          </cell>
        </row>
      </sheetData>
      <sheetData sheetId="14">
        <row r="54">
          <cell r="C54">
            <v>404598</v>
          </cell>
        </row>
      </sheetData>
      <sheetData sheetId="15">
        <row r="22">
          <cell r="C22">
            <v>125085</v>
          </cell>
        </row>
      </sheetData>
      <sheetData sheetId="17">
        <row r="30">
          <cell r="C30">
            <v>108602</v>
          </cell>
        </row>
      </sheetData>
      <sheetData sheetId="19">
        <row r="17">
          <cell r="C17">
            <v>178188</v>
          </cell>
        </row>
      </sheetData>
      <sheetData sheetId="20">
        <row r="24">
          <cell r="C24">
            <v>201768</v>
          </cell>
        </row>
      </sheetData>
      <sheetData sheetId="22">
        <row r="60">
          <cell r="C60">
            <v>36240</v>
          </cell>
        </row>
      </sheetData>
      <sheetData sheetId="23">
        <row r="60">
          <cell r="C60">
            <v>171200</v>
          </cell>
        </row>
      </sheetData>
      <sheetData sheetId="24">
        <row r="11">
          <cell r="C11">
            <v>30020</v>
          </cell>
        </row>
      </sheetData>
      <sheetData sheetId="25">
        <row r="12">
          <cell r="C12">
            <v>323585</v>
          </cell>
        </row>
      </sheetData>
      <sheetData sheetId="26">
        <row r="17">
          <cell r="C17">
            <v>101700</v>
          </cell>
        </row>
      </sheetData>
      <sheetData sheetId="27">
        <row r="59">
          <cell r="C59">
            <v>375000</v>
          </cell>
        </row>
      </sheetData>
      <sheetData sheetId="30">
        <row r="40">
          <cell r="C40">
            <v>357900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5"/>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E4" sqref="E4"/>
    </sheetView>
  </sheetViews>
  <sheetFormatPr defaultColWidth="9.00390625" defaultRowHeight="15.75"/>
  <cols>
    <col min="1" max="1" width="9.875" style="13" customWidth="1"/>
    <col min="2" max="2" width="29.75390625" style="2" customWidth="1"/>
    <col min="3" max="3" width="10.875" style="2" bestFit="1" customWidth="1"/>
    <col min="4" max="4" width="10.875" style="4" bestFit="1" customWidth="1"/>
    <col min="5" max="5" width="10.25390625" style="2" bestFit="1" customWidth="1"/>
    <col min="6" max="6" width="13.00390625" style="11" customWidth="1"/>
  </cols>
  <sheetData>
    <row r="1" spans="1:6" ht="69.75" customHeight="1">
      <c r="A1" s="6"/>
      <c r="B1" s="6"/>
      <c r="C1" s="6"/>
      <c r="D1" s="6"/>
      <c r="E1" s="6"/>
      <c r="F1" s="6"/>
    </row>
    <row r="2" spans="1:6" ht="21.75" thickBot="1">
      <c r="A2" s="399" t="s">
        <v>29</v>
      </c>
      <c r="B2" s="399"/>
      <c r="C2" s="399"/>
      <c r="D2" s="399"/>
      <c r="E2" s="399"/>
      <c r="F2" s="399"/>
    </row>
    <row r="3" spans="1:6" ht="18" thickBot="1">
      <c r="A3" s="18" t="s">
        <v>22</v>
      </c>
      <c r="B3" s="19" t="s">
        <v>2</v>
      </c>
      <c r="C3" s="20" t="s">
        <v>4</v>
      </c>
      <c r="D3" s="21" t="s">
        <v>0</v>
      </c>
      <c r="E3" s="20" t="s">
        <v>1</v>
      </c>
      <c r="F3" s="22" t="s">
        <v>3</v>
      </c>
    </row>
    <row r="4" spans="1:6" ht="18" thickBot="1">
      <c r="A4" s="401" t="s">
        <v>28</v>
      </c>
      <c r="B4" s="402"/>
      <c r="C4" s="28"/>
      <c r="D4" s="29"/>
      <c r="E4" s="12">
        <f>SUM(E5:E23)</f>
        <v>697768</v>
      </c>
      <c r="F4" s="30"/>
    </row>
    <row r="5" spans="1:6" ht="19.5">
      <c r="A5" s="400" t="s">
        <v>23</v>
      </c>
      <c r="B5" s="24" t="s">
        <v>25</v>
      </c>
      <c r="C5" s="25">
        <v>318407</v>
      </c>
      <c r="D5" s="26">
        <v>0</v>
      </c>
      <c r="E5" s="25">
        <f aca="true" t="shared" si="0" ref="E5:E11">SUM(C5-D5)</f>
        <v>318407</v>
      </c>
      <c r="F5" s="27" t="s">
        <v>26</v>
      </c>
    </row>
    <row r="6" spans="1:6" ht="16.5" customHeight="1">
      <c r="A6" s="400"/>
      <c r="B6" s="9" t="s">
        <v>5</v>
      </c>
      <c r="C6" s="7">
        <v>9500</v>
      </c>
      <c r="D6" s="8">
        <f>3700+2000</f>
        <v>5700</v>
      </c>
      <c r="E6" s="7">
        <f t="shared" si="0"/>
        <v>3800</v>
      </c>
      <c r="F6" s="10"/>
    </row>
    <row r="7" spans="1:6" ht="16.5" customHeight="1">
      <c r="A7" s="400"/>
      <c r="B7" s="9" t="s">
        <v>6</v>
      </c>
      <c r="C7" s="7">
        <v>10000</v>
      </c>
      <c r="D7" s="8">
        <v>0</v>
      </c>
      <c r="E7" s="7">
        <f t="shared" si="0"/>
        <v>10000</v>
      </c>
      <c r="F7" s="10"/>
    </row>
    <row r="8" spans="1:6" ht="16.5" customHeight="1">
      <c r="A8" s="400"/>
      <c r="B8" s="9" t="s">
        <v>7</v>
      </c>
      <c r="C8" s="7">
        <v>28761</v>
      </c>
      <c r="D8" s="8">
        <f>1149+7450+2738+7000+9000+225+666</f>
        <v>28228</v>
      </c>
      <c r="E8" s="7">
        <f t="shared" si="0"/>
        <v>533</v>
      </c>
      <c r="F8" s="10"/>
    </row>
    <row r="9" spans="1:6" ht="16.5" customHeight="1">
      <c r="A9" s="400"/>
      <c r="B9" s="9" t="s">
        <v>8</v>
      </c>
      <c r="C9" s="7">
        <v>950</v>
      </c>
      <c r="D9" s="8">
        <v>0</v>
      </c>
      <c r="E9" s="7">
        <f t="shared" si="0"/>
        <v>950</v>
      </c>
      <c r="F9" s="10"/>
    </row>
    <row r="10" spans="1:6" ht="16.5" customHeight="1">
      <c r="A10" s="400"/>
      <c r="B10" s="9" t="s">
        <v>9</v>
      </c>
      <c r="C10" s="7">
        <v>81735</v>
      </c>
      <c r="D10" s="8">
        <v>0</v>
      </c>
      <c r="E10" s="7">
        <f t="shared" si="0"/>
        <v>81735</v>
      </c>
      <c r="F10" s="10"/>
    </row>
    <row r="11" spans="1:6" ht="16.5" customHeight="1">
      <c r="A11" s="403" t="s">
        <v>27</v>
      </c>
      <c r="B11" s="31" t="s">
        <v>10</v>
      </c>
      <c r="C11" s="7">
        <v>12000</v>
      </c>
      <c r="D11" s="8">
        <v>0</v>
      </c>
      <c r="E11" s="7">
        <f t="shared" si="0"/>
        <v>12000</v>
      </c>
      <c r="F11" s="10"/>
    </row>
    <row r="12" spans="1:6" ht="16.5" customHeight="1">
      <c r="A12" s="404"/>
      <c r="B12" s="31" t="s">
        <v>11</v>
      </c>
      <c r="C12" s="7">
        <v>70000</v>
      </c>
      <c r="D12" s="8">
        <f>9035+1326+928+1250+370+867+2250+175+750+456+120+340+2300+375+3350+520+990+1270</f>
        <v>26672</v>
      </c>
      <c r="E12" s="7">
        <f>SUM(C12-D12)</f>
        <v>43328</v>
      </c>
      <c r="F12" s="10"/>
    </row>
    <row r="13" spans="1:6" ht="33">
      <c r="A13" s="404"/>
      <c r="B13" s="31" t="s">
        <v>12</v>
      </c>
      <c r="C13" s="7">
        <v>28000</v>
      </c>
      <c r="D13" s="8">
        <v>27510</v>
      </c>
      <c r="E13" s="7">
        <f>SUM(C13-D13)</f>
        <v>490</v>
      </c>
      <c r="F13" s="10"/>
    </row>
    <row r="14" spans="1:6" ht="16.5" customHeight="1">
      <c r="A14" s="404"/>
      <c r="B14" s="31" t="s">
        <v>13</v>
      </c>
      <c r="C14" s="7">
        <v>10000</v>
      </c>
      <c r="D14" s="8">
        <v>9443</v>
      </c>
      <c r="E14" s="7">
        <f>SUM(C14-D14)</f>
        <v>557</v>
      </c>
      <c r="F14" s="10"/>
    </row>
    <row r="15" spans="1:6" ht="16.5" customHeight="1">
      <c r="A15" s="404"/>
      <c r="B15" s="31" t="s">
        <v>14</v>
      </c>
      <c r="C15" s="7">
        <v>5000</v>
      </c>
      <c r="D15" s="8">
        <v>0</v>
      </c>
      <c r="E15" s="7">
        <f>SUM(C15-D15)</f>
        <v>5000</v>
      </c>
      <c r="F15" s="10"/>
    </row>
    <row r="16" spans="1:6" ht="16.5" customHeight="1">
      <c r="A16" s="404"/>
      <c r="B16" s="31" t="s">
        <v>15</v>
      </c>
      <c r="C16" s="7">
        <v>50000</v>
      </c>
      <c r="D16" s="8">
        <f>12040+1300+600</f>
        <v>13940</v>
      </c>
      <c r="E16" s="7">
        <f>SUM(C16-D16)</f>
        <v>36060</v>
      </c>
      <c r="F16" s="10"/>
    </row>
    <row r="17" spans="1:6" ht="66">
      <c r="A17" s="404"/>
      <c r="B17" s="31" t="s">
        <v>24</v>
      </c>
      <c r="C17" s="7">
        <v>15848</v>
      </c>
      <c r="D17" s="8">
        <v>0</v>
      </c>
      <c r="E17" s="7">
        <f aca="true" t="shared" si="1" ref="E17:E23">SUM(C17-D17)</f>
        <v>15848</v>
      </c>
      <c r="F17" s="10"/>
    </row>
    <row r="18" spans="1:6" ht="16.5" customHeight="1">
      <c r="A18" s="404"/>
      <c r="B18" s="31" t="s">
        <v>16</v>
      </c>
      <c r="C18" s="7">
        <v>6000</v>
      </c>
      <c r="D18" s="8">
        <v>0</v>
      </c>
      <c r="E18" s="7">
        <f t="shared" si="1"/>
        <v>6000</v>
      </c>
      <c r="F18" s="10"/>
    </row>
    <row r="19" spans="1:6" ht="16.5" customHeight="1">
      <c r="A19" s="404"/>
      <c r="B19" s="31" t="s">
        <v>17</v>
      </c>
      <c r="C19" s="7">
        <v>10000</v>
      </c>
      <c r="D19" s="8">
        <f>2940</f>
        <v>2940</v>
      </c>
      <c r="E19" s="7">
        <f t="shared" si="1"/>
        <v>7060</v>
      </c>
      <c r="F19" s="10"/>
    </row>
    <row r="20" spans="1:6" ht="57">
      <c r="A20" s="404"/>
      <c r="B20" s="31" t="s">
        <v>18</v>
      </c>
      <c r="C20" s="7">
        <v>25600</v>
      </c>
      <c r="D20" s="7">
        <v>0</v>
      </c>
      <c r="E20" s="7">
        <f t="shared" si="1"/>
        <v>25600</v>
      </c>
      <c r="F20" s="10" t="s">
        <v>21</v>
      </c>
    </row>
    <row r="21" spans="1:6" ht="16.5" customHeight="1">
      <c r="A21" s="404"/>
      <c r="B21" s="31" t="s">
        <v>19</v>
      </c>
      <c r="C21" s="7">
        <v>60000</v>
      </c>
      <c r="D21" s="8">
        <v>0</v>
      </c>
      <c r="E21" s="7">
        <f t="shared" si="1"/>
        <v>60000</v>
      </c>
      <c r="F21" s="10"/>
    </row>
    <row r="22" spans="1:6" ht="16.5" customHeight="1">
      <c r="A22" s="404"/>
      <c r="B22" s="31" t="s">
        <v>20</v>
      </c>
      <c r="C22" s="7">
        <v>10000</v>
      </c>
      <c r="D22" s="8">
        <v>0</v>
      </c>
      <c r="E22" s="7">
        <f t="shared" si="1"/>
        <v>10000</v>
      </c>
      <c r="F22" s="10"/>
    </row>
    <row r="23" spans="1:6" ht="28.5">
      <c r="A23" s="405"/>
      <c r="B23" s="9" t="s">
        <v>30</v>
      </c>
      <c r="C23" s="7">
        <v>60400</v>
      </c>
      <c r="D23" s="8"/>
      <c r="E23" s="7">
        <f t="shared" si="1"/>
        <v>60400</v>
      </c>
      <c r="F23" s="10" t="s">
        <v>31</v>
      </c>
    </row>
    <row r="24" ht="16.5">
      <c r="C24" s="3"/>
    </row>
    <row r="25" spans="2:3" ht="16.5">
      <c r="B25" s="5"/>
      <c r="C25" s="1"/>
    </row>
  </sheetData>
  <sheetProtection/>
  <mergeCells count="4">
    <mergeCell ref="A2:F2"/>
    <mergeCell ref="A5:A10"/>
    <mergeCell ref="A4:B4"/>
    <mergeCell ref="A11:A23"/>
  </mergeCells>
  <printOptions/>
  <pageMargins left="0.7" right="0.7" top="0.75" bottom="0.75" header="0.3" footer="0.3"/>
  <pageSetup horizontalDpi="600" verticalDpi="600" orientation="portrait" paperSize="9" r:id="rId2"/>
  <headerFooter differentOddEven="1" differentFirst="1" scaleWithDoc="0">
    <oddFooter>&amp;C21</oddFooter>
    <evenFooter>&amp;C20</evenFooter>
    <firstFooter>&amp;C19</firstFooter>
  </headerFooter>
  <drawing r:id="rId1"/>
</worksheet>
</file>

<file path=xl/worksheets/sheet10.xml><?xml version="1.0" encoding="utf-8"?>
<worksheet xmlns="http://schemas.openxmlformats.org/spreadsheetml/2006/main" xmlns:r="http://schemas.openxmlformats.org/officeDocument/2006/relationships">
  <sheetPr>
    <tabColor rgb="FFFFFF00"/>
  </sheetPr>
  <dimension ref="A2:H118"/>
  <sheetViews>
    <sheetView zoomScalePageLayoutView="0" workbookViewId="0" topLeftCell="A1">
      <selection activeCell="D93" sqref="D93"/>
    </sheetView>
  </sheetViews>
  <sheetFormatPr defaultColWidth="9.00390625" defaultRowHeight="15.75"/>
  <cols>
    <col min="1" max="1" width="8.25390625" style="197" customWidth="1"/>
    <col min="2" max="3" width="6.50390625" style="198" customWidth="1"/>
    <col min="4" max="4" width="46.375" style="36" customWidth="1"/>
    <col min="5" max="6" width="9.375" style="36" customWidth="1"/>
    <col min="7" max="7" width="9.00390625" style="198" customWidth="1"/>
    <col min="8" max="9" width="10.125" style="36" bestFit="1" customWidth="1"/>
    <col min="10" max="10" width="9.00390625" style="36" customWidth="1"/>
    <col min="11" max="11" width="52.875" style="36" customWidth="1"/>
    <col min="12" max="16384" width="9.00390625" style="36" customWidth="1"/>
  </cols>
  <sheetData>
    <row r="1" ht="60.75" customHeight="1"/>
    <row r="2" spans="1:7" ht="31.5" customHeight="1">
      <c r="A2" s="471" t="s">
        <v>1252</v>
      </c>
      <c r="B2" s="471"/>
      <c r="C2" s="471"/>
      <c r="D2" s="471"/>
      <c r="E2" s="471"/>
      <c r="F2" s="471"/>
      <c r="G2" s="472"/>
    </row>
    <row r="3" spans="1:7" ht="24" customHeight="1">
      <c r="A3" s="199" t="s">
        <v>41</v>
      </c>
      <c r="B3" s="200" t="s">
        <v>42</v>
      </c>
      <c r="C3" s="200" t="s">
        <v>43</v>
      </c>
      <c r="D3" s="201" t="s">
        <v>44</v>
      </c>
      <c r="E3" s="201" t="s">
        <v>82</v>
      </c>
      <c r="F3" s="202" t="s">
        <v>45</v>
      </c>
      <c r="G3" s="202" t="s">
        <v>117</v>
      </c>
    </row>
    <row r="4" spans="1:7" ht="16.5">
      <c r="A4" s="97">
        <v>42644</v>
      </c>
      <c r="B4" s="38">
        <v>9</v>
      </c>
      <c r="C4" s="38" t="s">
        <v>265</v>
      </c>
      <c r="D4" s="58" t="s">
        <v>266</v>
      </c>
      <c r="E4" s="109"/>
      <c r="F4" s="109">
        <v>1150</v>
      </c>
      <c r="G4" s="38" t="s">
        <v>376</v>
      </c>
    </row>
    <row r="5" spans="1:7" ht="16.5">
      <c r="A5" s="97">
        <v>42647</v>
      </c>
      <c r="B5" s="38">
        <v>15</v>
      </c>
      <c r="C5" s="38" t="s">
        <v>265</v>
      </c>
      <c r="D5" s="35" t="s">
        <v>267</v>
      </c>
      <c r="E5" s="109"/>
      <c r="F5" s="109">
        <v>150</v>
      </c>
      <c r="G5" s="38" t="s">
        <v>377</v>
      </c>
    </row>
    <row r="6" spans="1:7" ht="16.5">
      <c r="A6" s="97">
        <v>42647</v>
      </c>
      <c r="B6" s="38">
        <v>19</v>
      </c>
      <c r="C6" s="38" t="s">
        <v>265</v>
      </c>
      <c r="D6" s="35" t="s">
        <v>268</v>
      </c>
      <c r="E6" s="109"/>
      <c r="F6" s="109">
        <v>1152</v>
      </c>
      <c r="G6" s="38" t="s">
        <v>251</v>
      </c>
    </row>
    <row r="7" spans="1:7" ht="16.5">
      <c r="A7" s="97">
        <v>42647</v>
      </c>
      <c r="B7" s="38">
        <v>20</v>
      </c>
      <c r="C7" s="38" t="s">
        <v>265</v>
      </c>
      <c r="D7" s="35" t="s">
        <v>269</v>
      </c>
      <c r="E7" s="109"/>
      <c r="F7" s="109">
        <v>2600</v>
      </c>
      <c r="G7" s="38" t="s">
        <v>251</v>
      </c>
    </row>
    <row r="8" spans="1:7" ht="16.5" customHeight="1">
      <c r="A8" s="97">
        <v>42650</v>
      </c>
      <c r="B8" s="38">
        <v>22</v>
      </c>
      <c r="C8" s="38" t="s">
        <v>265</v>
      </c>
      <c r="D8" s="35" t="s">
        <v>270</v>
      </c>
      <c r="E8" s="109"/>
      <c r="F8" s="109">
        <v>3800</v>
      </c>
      <c r="G8" s="38" t="s">
        <v>251</v>
      </c>
    </row>
    <row r="9" spans="1:7" ht="16.5">
      <c r="A9" s="97">
        <v>42661</v>
      </c>
      <c r="B9" s="38">
        <v>29</v>
      </c>
      <c r="C9" s="38" t="s">
        <v>265</v>
      </c>
      <c r="D9" s="35" t="s">
        <v>271</v>
      </c>
      <c r="E9" s="109"/>
      <c r="F9" s="109">
        <v>74</v>
      </c>
      <c r="G9" s="38" t="s">
        <v>377</v>
      </c>
    </row>
    <row r="10" spans="1:7" ht="16.5">
      <c r="A10" s="97">
        <v>42663</v>
      </c>
      <c r="B10" s="38">
        <v>34</v>
      </c>
      <c r="C10" s="38" t="s">
        <v>265</v>
      </c>
      <c r="D10" s="58" t="s">
        <v>115</v>
      </c>
      <c r="E10" s="109"/>
      <c r="F10" s="109">
        <v>3000</v>
      </c>
      <c r="G10" s="38" t="s">
        <v>376</v>
      </c>
    </row>
    <row r="11" spans="1:7" ht="16.5">
      <c r="A11" s="97">
        <v>42677</v>
      </c>
      <c r="B11" s="38">
        <v>66</v>
      </c>
      <c r="C11" s="38" t="s">
        <v>265</v>
      </c>
      <c r="D11" s="35" t="s">
        <v>272</v>
      </c>
      <c r="E11" s="109"/>
      <c r="F11" s="109">
        <v>900</v>
      </c>
      <c r="G11" s="38" t="s">
        <v>251</v>
      </c>
    </row>
    <row r="12" spans="1:7" ht="28.5" customHeight="1">
      <c r="A12" s="97">
        <v>42678</v>
      </c>
      <c r="B12" s="38">
        <v>67</v>
      </c>
      <c r="C12" s="38" t="s">
        <v>273</v>
      </c>
      <c r="D12" s="55" t="s">
        <v>274</v>
      </c>
      <c r="E12" s="112"/>
      <c r="F12" s="112">
        <v>37100</v>
      </c>
      <c r="G12" s="38" t="s">
        <v>251</v>
      </c>
    </row>
    <row r="13" spans="1:7" ht="16.5">
      <c r="A13" s="97">
        <v>42678</v>
      </c>
      <c r="B13" s="38">
        <v>68</v>
      </c>
      <c r="C13" s="38" t="s">
        <v>265</v>
      </c>
      <c r="D13" s="55" t="s">
        <v>275</v>
      </c>
      <c r="E13" s="109"/>
      <c r="F13" s="109">
        <v>1600</v>
      </c>
      <c r="G13" s="38" t="s">
        <v>251</v>
      </c>
    </row>
    <row r="14" spans="1:7" ht="28.5">
      <c r="A14" s="97">
        <v>42681</v>
      </c>
      <c r="B14" s="38">
        <v>70</v>
      </c>
      <c r="C14" s="38" t="s">
        <v>276</v>
      </c>
      <c r="D14" s="58" t="s">
        <v>1232</v>
      </c>
      <c r="E14" s="109"/>
      <c r="F14" s="109">
        <v>4555</v>
      </c>
      <c r="G14" s="38" t="s">
        <v>378</v>
      </c>
    </row>
    <row r="15" spans="1:7" ht="16.5">
      <c r="A15" s="97">
        <v>42682</v>
      </c>
      <c r="B15" s="38">
        <v>72</v>
      </c>
      <c r="C15" s="38" t="s">
        <v>265</v>
      </c>
      <c r="D15" s="35" t="s">
        <v>277</v>
      </c>
      <c r="E15" s="111"/>
      <c r="F15" s="109">
        <v>2500</v>
      </c>
      <c r="G15" s="38" t="s">
        <v>251</v>
      </c>
    </row>
    <row r="16" spans="1:7" ht="16.5">
      <c r="A16" s="97">
        <v>42682</v>
      </c>
      <c r="B16" s="38">
        <v>73</v>
      </c>
      <c r="C16" s="38" t="s">
        <v>265</v>
      </c>
      <c r="D16" s="35" t="s">
        <v>278</v>
      </c>
      <c r="E16" s="109"/>
      <c r="F16" s="109">
        <v>159</v>
      </c>
      <c r="G16" s="38" t="s">
        <v>376</v>
      </c>
    </row>
    <row r="17" spans="1:7" ht="16.5">
      <c r="A17" s="97">
        <v>42682</v>
      </c>
      <c r="B17" s="38">
        <v>82</v>
      </c>
      <c r="C17" s="38" t="s">
        <v>265</v>
      </c>
      <c r="D17" s="35" t="s">
        <v>279</v>
      </c>
      <c r="E17" s="109"/>
      <c r="F17" s="109">
        <v>2600</v>
      </c>
      <c r="G17" s="38" t="s">
        <v>251</v>
      </c>
    </row>
    <row r="18" spans="1:7" ht="28.5" customHeight="1">
      <c r="A18" s="97">
        <v>42682</v>
      </c>
      <c r="B18" s="38">
        <v>86</v>
      </c>
      <c r="C18" s="38" t="s">
        <v>265</v>
      </c>
      <c r="D18" s="35" t="s">
        <v>280</v>
      </c>
      <c r="E18" s="109"/>
      <c r="F18" s="109">
        <v>252</v>
      </c>
      <c r="G18" s="38" t="s">
        <v>251</v>
      </c>
    </row>
    <row r="19" spans="1:7" ht="16.5">
      <c r="A19" s="97">
        <v>42691</v>
      </c>
      <c r="B19" s="38">
        <v>96</v>
      </c>
      <c r="C19" s="38" t="s">
        <v>265</v>
      </c>
      <c r="D19" s="58" t="s">
        <v>281</v>
      </c>
      <c r="E19" s="109"/>
      <c r="F19" s="109">
        <v>2590</v>
      </c>
      <c r="G19" s="38" t="s">
        <v>376</v>
      </c>
    </row>
    <row r="20" spans="1:7" ht="16.5">
      <c r="A20" s="97">
        <v>42697</v>
      </c>
      <c r="B20" s="38">
        <v>115</v>
      </c>
      <c r="C20" s="38" t="s">
        <v>282</v>
      </c>
      <c r="D20" s="35" t="s">
        <v>283</v>
      </c>
      <c r="E20" s="109"/>
      <c r="F20" s="109">
        <v>1800</v>
      </c>
      <c r="G20" s="38" t="s">
        <v>246</v>
      </c>
    </row>
    <row r="21" spans="1:7" ht="16.5">
      <c r="A21" s="97">
        <v>42697</v>
      </c>
      <c r="B21" s="38">
        <v>116</v>
      </c>
      <c r="C21" s="38" t="s">
        <v>116</v>
      </c>
      <c r="D21" s="35" t="s">
        <v>284</v>
      </c>
      <c r="E21" s="109"/>
      <c r="F21" s="109">
        <v>400</v>
      </c>
      <c r="G21" s="38" t="s">
        <v>246</v>
      </c>
    </row>
    <row r="22" spans="1:7" ht="16.5">
      <c r="A22" s="97">
        <v>42697</v>
      </c>
      <c r="B22" s="38">
        <v>117</v>
      </c>
      <c r="C22" s="38" t="s">
        <v>282</v>
      </c>
      <c r="D22" s="35" t="s">
        <v>285</v>
      </c>
      <c r="E22" s="109"/>
      <c r="F22" s="109">
        <v>3300</v>
      </c>
      <c r="G22" s="38" t="s">
        <v>246</v>
      </c>
    </row>
    <row r="23" spans="1:7" ht="16.5">
      <c r="A23" s="97">
        <v>42697</v>
      </c>
      <c r="B23" s="38">
        <v>118</v>
      </c>
      <c r="C23" s="38" t="s">
        <v>116</v>
      </c>
      <c r="D23" s="35" t="s">
        <v>286</v>
      </c>
      <c r="E23" s="109"/>
      <c r="F23" s="109">
        <v>700</v>
      </c>
      <c r="G23" s="38" t="s">
        <v>243</v>
      </c>
    </row>
    <row r="24" spans="1:7" ht="16.5">
      <c r="A24" s="97">
        <v>42697</v>
      </c>
      <c r="B24" s="38">
        <v>119</v>
      </c>
      <c r="C24" s="38" t="s">
        <v>116</v>
      </c>
      <c r="D24" s="35" t="s">
        <v>287</v>
      </c>
      <c r="E24" s="109"/>
      <c r="F24" s="109">
        <v>2300</v>
      </c>
      <c r="G24" s="38" t="s">
        <v>243</v>
      </c>
    </row>
    <row r="25" spans="1:7" ht="16.5">
      <c r="A25" s="97">
        <v>42697</v>
      </c>
      <c r="B25" s="38">
        <v>120</v>
      </c>
      <c r="C25" s="38" t="s">
        <v>116</v>
      </c>
      <c r="D25" s="35" t="s">
        <v>288</v>
      </c>
      <c r="E25" s="109"/>
      <c r="F25" s="109">
        <v>7100</v>
      </c>
      <c r="G25" s="38" t="s">
        <v>243</v>
      </c>
    </row>
    <row r="26" spans="1:7" ht="16.5">
      <c r="A26" s="97">
        <v>42699</v>
      </c>
      <c r="B26" s="38">
        <v>121</v>
      </c>
      <c r="C26" s="38" t="s">
        <v>265</v>
      </c>
      <c r="D26" s="35" t="s">
        <v>289</v>
      </c>
      <c r="E26" s="109"/>
      <c r="F26" s="109">
        <v>792</v>
      </c>
      <c r="G26" s="38" t="s">
        <v>376</v>
      </c>
    </row>
    <row r="27" spans="1:7" ht="16.5">
      <c r="A27" s="97">
        <v>42703</v>
      </c>
      <c r="B27" s="38">
        <v>127</v>
      </c>
      <c r="C27" s="38" t="s">
        <v>282</v>
      </c>
      <c r="D27" s="110" t="s">
        <v>290</v>
      </c>
      <c r="E27" s="109"/>
      <c r="F27" s="109">
        <v>100</v>
      </c>
      <c r="G27" s="38" t="s">
        <v>251</v>
      </c>
    </row>
    <row r="28" spans="1:7" ht="16.5">
      <c r="A28" s="97">
        <v>42703</v>
      </c>
      <c r="B28" s="38">
        <v>128</v>
      </c>
      <c r="C28" s="38" t="s">
        <v>282</v>
      </c>
      <c r="D28" s="35" t="s">
        <v>291</v>
      </c>
      <c r="E28" s="109"/>
      <c r="F28" s="109">
        <v>1600</v>
      </c>
      <c r="G28" s="38" t="s">
        <v>251</v>
      </c>
    </row>
    <row r="29" spans="1:7" ht="16.5">
      <c r="A29" s="97">
        <v>42705</v>
      </c>
      <c r="B29" s="38">
        <v>134</v>
      </c>
      <c r="C29" s="38" t="s">
        <v>292</v>
      </c>
      <c r="D29" s="35" t="s">
        <v>293</v>
      </c>
      <c r="E29" s="109"/>
      <c r="F29" s="109">
        <v>5000</v>
      </c>
      <c r="G29" s="38" t="s">
        <v>376</v>
      </c>
    </row>
    <row r="30" spans="1:7" ht="28.5">
      <c r="A30" s="97">
        <v>42709</v>
      </c>
      <c r="B30" s="38">
        <v>150</v>
      </c>
      <c r="C30" s="38" t="s">
        <v>282</v>
      </c>
      <c r="D30" s="35" t="s">
        <v>294</v>
      </c>
      <c r="E30" s="109"/>
      <c r="F30" s="109">
        <v>400</v>
      </c>
      <c r="G30" s="38" t="s">
        <v>251</v>
      </c>
    </row>
    <row r="31" spans="1:7" ht="16.5">
      <c r="A31" s="97">
        <v>42709</v>
      </c>
      <c r="B31" s="38">
        <v>152</v>
      </c>
      <c r="C31" s="38" t="s">
        <v>265</v>
      </c>
      <c r="D31" s="110" t="s">
        <v>295</v>
      </c>
      <c r="E31" s="109"/>
      <c r="F31" s="109">
        <v>473</v>
      </c>
      <c r="G31" s="38" t="s">
        <v>376</v>
      </c>
    </row>
    <row r="32" spans="1:7" ht="28.5">
      <c r="A32" s="97">
        <v>42711</v>
      </c>
      <c r="B32" s="38">
        <v>154</v>
      </c>
      <c r="C32" s="38" t="s">
        <v>282</v>
      </c>
      <c r="D32" s="35" t="s">
        <v>296</v>
      </c>
      <c r="E32" s="109"/>
      <c r="F32" s="109">
        <v>2100</v>
      </c>
      <c r="G32" s="38" t="s">
        <v>243</v>
      </c>
    </row>
    <row r="33" spans="1:7" ht="42.75" customHeight="1">
      <c r="A33" s="97">
        <v>42711</v>
      </c>
      <c r="B33" s="38">
        <v>155</v>
      </c>
      <c r="C33" s="38" t="s">
        <v>282</v>
      </c>
      <c r="D33" s="55" t="s">
        <v>297</v>
      </c>
      <c r="E33" s="109"/>
      <c r="F33" s="109">
        <v>800</v>
      </c>
      <c r="G33" s="38" t="s">
        <v>243</v>
      </c>
    </row>
    <row r="34" spans="1:7" ht="16.5">
      <c r="A34" s="97">
        <v>42712</v>
      </c>
      <c r="B34" s="38">
        <v>159</v>
      </c>
      <c r="C34" s="38" t="s">
        <v>265</v>
      </c>
      <c r="D34" s="35" t="s">
        <v>298</v>
      </c>
      <c r="E34" s="109"/>
      <c r="F34" s="109">
        <v>180</v>
      </c>
      <c r="G34" s="38" t="s">
        <v>377</v>
      </c>
    </row>
    <row r="35" spans="1:7" ht="16.5">
      <c r="A35" s="97">
        <v>42712</v>
      </c>
      <c r="B35" s="38">
        <v>162</v>
      </c>
      <c r="C35" s="38" t="s">
        <v>282</v>
      </c>
      <c r="D35" s="35" t="s">
        <v>299</v>
      </c>
      <c r="E35" s="109"/>
      <c r="F35" s="109">
        <v>100</v>
      </c>
      <c r="G35" s="38" t="s">
        <v>243</v>
      </c>
    </row>
    <row r="36" spans="1:7" ht="16.5">
      <c r="A36" s="97">
        <v>42713</v>
      </c>
      <c r="B36" s="38">
        <v>164</v>
      </c>
      <c r="C36" s="38" t="s">
        <v>265</v>
      </c>
      <c r="D36" s="35" t="s">
        <v>300</v>
      </c>
      <c r="E36" s="109"/>
      <c r="F36" s="109">
        <v>3180</v>
      </c>
      <c r="G36" s="38" t="s">
        <v>251</v>
      </c>
    </row>
    <row r="37" spans="1:7" ht="16.5">
      <c r="A37" s="97">
        <v>42716</v>
      </c>
      <c r="B37" s="38">
        <v>166</v>
      </c>
      <c r="C37" s="38" t="s">
        <v>265</v>
      </c>
      <c r="D37" s="58" t="s">
        <v>301</v>
      </c>
      <c r="E37" s="109"/>
      <c r="F37" s="109">
        <v>4965</v>
      </c>
      <c r="G37" s="38" t="s">
        <v>376</v>
      </c>
    </row>
    <row r="38" spans="1:7" ht="28.5">
      <c r="A38" s="97">
        <v>42721</v>
      </c>
      <c r="B38" s="38">
        <v>173</v>
      </c>
      <c r="C38" s="38" t="s">
        <v>282</v>
      </c>
      <c r="D38" s="35" t="s">
        <v>302</v>
      </c>
      <c r="E38" s="109"/>
      <c r="F38" s="109">
        <v>200</v>
      </c>
      <c r="G38" s="38" t="s">
        <v>243</v>
      </c>
    </row>
    <row r="39" spans="1:7" ht="16.5">
      <c r="A39" s="97">
        <v>42727</v>
      </c>
      <c r="B39" s="38">
        <v>179</v>
      </c>
      <c r="C39" s="38" t="s">
        <v>265</v>
      </c>
      <c r="D39" s="110" t="s">
        <v>303</v>
      </c>
      <c r="E39" s="109"/>
      <c r="F39" s="109">
        <v>3302</v>
      </c>
      <c r="G39" s="38" t="s">
        <v>376</v>
      </c>
    </row>
    <row r="40" spans="1:7" ht="16.5">
      <c r="A40" s="97">
        <v>42730</v>
      </c>
      <c r="B40" s="38">
        <v>189</v>
      </c>
      <c r="C40" s="38" t="s">
        <v>292</v>
      </c>
      <c r="D40" s="35" t="s">
        <v>304</v>
      </c>
      <c r="E40" s="109"/>
      <c r="F40" s="109">
        <v>2500</v>
      </c>
      <c r="G40" s="38" t="s">
        <v>376</v>
      </c>
    </row>
    <row r="41" spans="1:7" ht="16.5">
      <c r="A41" s="97">
        <v>42731</v>
      </c>
      <c r="B41" s="38">
        <v>194</v>
      </c>
      <c r="C41" s="38" t="s">
        <v>265</v>
      </c>
      <c r="D41" s="55" t="s">
        <v>305</v>
      </c>
      <c r="E41" s="109"/>
      <c r="F41" s="109">
        <v>3300</v>
      </c>
      <c r="G41" s="38" t="s">
        <v>377</v>
      </c>
    </row>
    <row r="42" spans="1:7" ht="16.5">
      <c r="A42" s="97">
        <v>42741</v>
      </c>
      <c r="B42" s="38">
        <v>231</v>
      </c>
      <c r="C42" s="38" t="s">
        <v>282</v>
      </c>
      <c r="D42" s="35" t="s">
        <v>306</v>
      </c>
      <c r="E42" s="109"/>
      <c r="F42" s="109">
        <v>600</v>
      </c>
      <c r="G42" s="38" t="s">
        <v>246</v>
      </c>
    </row>
    <row r="43" spans="1:7" ht="16.5">
      <c r="A43" s="97">
        <v>42741</v>
      </c>
      <c r="B43" s="38">
        <v>232</v>
      </c>
      <c r="C43" s="38" t="s">
        <v>282</v>
      </c>
      <c r="D43" s="35" t="s">
        <v>307</v>
      </c>
      <c r="E43" s="109"/>
      <c r="F43" s="109">
        <v>2500</v>
      </c>
      <c r="G43" s="38" t="s">
        <v>246</v>
      </c>
    </row>
    <row r="44" spans="1:7" ht="30.75" customHeight="1">
      <c r="A44" s="97">
        <v>42747</v>
      </c>
      <c r="B44" s="38">
        <v>238</v>
      </c>
      <c r="C44" s="38" t="s">
        <v>282</v>
      </c>
      <c r="D44" s="35" t="s">
        <v>308</v>
      </c>
      <c r="E44" s="109"/>
      <c r="F44" s="109">
        <v>200</v>
      </c>
      <c r="G44" s="38" t="s">
        <v>251</v>
      </c>
    </row>
    <row r="45" spans="1:7" ht="16.5">
      <c r="A45" s="97">
        <v>42751</v>
      </c>
      <c r="B45" s="38">
        <v>249</v>
      </c>
      <c r="C45" s="38" t="s">
        <v>276</v>
      </c>
      <c r="D45" s="58" t="s">
        <v>309</v>
      </c>
      <c r="E45" s="109"/>
      <c r="F45" s="109">
        <v>2565</v>
      </c>
      <c r="G45" s="38" t="s">
        <v>378</v>
      </c>
    </row>
    <row r="46" spans="1:7" ht="16.5">
      <c r="A46" s="97">
        <v>42752</v>
      </c>
      <c r="B46" s="38">
        <v>252</v>
      </c>
      <c r="C46" s="38" t="s">
        <v>265</v>
      </c>
      <c r="D46" s="55" t="s">
        <v>310</v>
      </c>
      <c r="E46" s="109"/>
      <c r="F46" s="109">
        <v>445</v>
      </c>
      <c r="G46" s="38" t="s">
        <v>251</v>
      </c>
    </row>
    <row r="47" spans="1:7" ht="16.5">
      <c r="A47" s="97">
        <v>42752</v>
      </c>
      <c r="B47" s="38">
        <v>253</v>
      </c>
      <c r="C47" s="38" t="s">
        <v>265</v>
      </c>
      <c r="D47" s="35" t="s">
        <v>311</v>
      </c>
      <c r="E47" s="109"/>
      <c r="F47" s="109">
        <v>252</v>
      </c>
      <c r="G47" s="38" t="s">
        <v>251</v>
      </c>
    </row>
    <row r="48" spans="1:7" ht="16.5">
      <c r="A48" s="97">
        <v>42753</v>
      </c>
      <c r="B48" s="38">
        <v>260</v>
      </c>
      <c r="C48" s="38" t="s">
        <v>265</v>
      </c>
      <c r="D48" s="35" t="s">
        <v>312</v>
      </c>
      <c r="E48" s="109"/>
      <c r="F48" s="109">
        <v>6800</v>
      </c>
      <c r="G48" s="38" t="s">
        <v>376</v>
      </c>
    </row>
    <row r="49" spans="1:7" ht="42.75">
      <c r="A49" s="97">
        <v>42753</v>
      </c>
      <c r="B49" s="38">
        <v>262</v>
      </c>
      <c r="C49" s="38" t="s">
        <v>114</v>
      </c>
      <c r="D49" s="35" t="s">
        <v>313</v>
      </c>
      <c r="E49" s="109"/>
      <c r="F49" s="109">
        <v>2500</v>
      </c>
      <c r="G49" s="38" t="s">
        <v>376</v>
      </c>
    </row>
    <row r="50" spans="1:7" ht="16.5">
      <c r="A50" s="97">
        <v>42754</v>
      </c>
      <c r="B50" s="38">
        <v>268</v>
      </c>
      <c r="C50" s="38" t="s">
        <v>282</v>
      </c>
      <c r="D50" s="55" t="s">
        <v>314</v>
      </c>
      <c r="E50" s="109"/>
      <c r="F50" s="109">
        <v>2200</v>
      </c>
      <c r="G50" s="38" t="s">
        <v>243</v>
      </c>
    </row>
    <row r="51" spans="1:7" ht="16.5">
      <c r="A51" s="97">
        <v>42754</v>
      </c>
      <c r="B51" s="38">
        <v>269</v>
      </c>
      <c r="C51" s="38" t="s">
        <v>282</v>
      </c>
      <c r="D51" s="58" t="s">
        <v>315</v>
      </c>
      <c r="E51" s="109"/>
      <c r="F51" s="109">
        <v>5500</v>
      </c>
      <c r="G51" s="38" t="s">
        <v>243</v>
      </c>
    </row>
    <row r="52" spans="1:7" ht="16.5">
      <c r="A52" s="97">
        <v>42754</v>
      </c>
      <c r="B52" s="38">
        <v>270</v>
      </c>
      <c r="C52" s="38" t="s">
        <v>116</v>
      </c>
      <c r="D52" s="35" t="s">
        <v>316</v>
      </c>
      <c r="E52" s="109"/>
      <c r="F52" s="109">
        <v>5600</v>
      </c>
      <c r="G52" s="38" t="s">
        <v>243</v>
      </c>
    </row>
    <row r="53" spans="1:7" ht="16.5">
      <c r="A53" s="97">
        <v>42754</v>
      </c>
      <c r="B53" s="38">
        <v>271</v>
      </c>
      <c r="C53" s="38" t="s">
        <v>116</v>
      </c>
      <c r="D53" s="35" t="s">
        <v>317</v>
      </c>
      <c r="E53" s="109"/>
      <c r="F53" s="109">
        <v>4900</v>
      </c>
      <c r="G53" s="38" t="s">
        <v>243</v>
      </c>
    </row>
    <row r="54" spans="1:7" ht="16.5">
      <c r="A54" s="97">
        <v>42754</v>
      </c>
      <c r="B54" s="38">
        <v>272</v>
      </c>
      <c r="C54" s="38" t="s">
        <v>116</v>
      </c>
      <c r="D54" s="35" t="s">
        <v>318</v>
      </c>
      <c r="E54" s="109"/>
      <c r="F54" s="109">
        <v>1900</v>
      </c>
      <c r="G54" s="38" t="s">
        <v>243</v>
      </c>
    </row>
    <row r="55" spans="1:7" ht="16.5">
      <c r="A55" s="97">
        <v>42758</v>
      </c>
      <c r="B55" s="38">
        <v>277</v>
      </c>
      <c r="C55" s="38" t="s">
        <v>319</v>
      </c>
      <c r="D55" s="110" t="s">
        <v>320</v>
      </c>
      <c r="E55" s="109"/>
      <c r="F55" s="109">
        <v>9000</v>
      </c>
      <c r="G55" s="38" t="s">
        <v>376</v>
      </c>
    </row>
    <row r="56" spans="1:7" ht="16.5">
      <c r="A56" s="97">
        <v>42759</v>
      </c>
      <c r="B56" s="38">
        <v>280</v>
      </c>
      <c r="C56" s="38" t="s">
        <v>292</v>
      </c>
      <c r="D56" s="35" t="s">
        <v>321</v>
      </c>
      <c r="E56" s="109"/>
      <c r="F56" s="109">
        <v>2500</v>
      </c>
      <c r="G56" s="38" t="s">
        <v>376</v>
      </c>
    </row>
    <row r="57" spans="1:7" ht="16.5">
      <c r="A57" s="97">
        <v>42759</v>
      </c>
      <c r="B57" s="38">
        <v>281</v>
      </c>
      <c r="C57" s="38" t="s">
        <v>292</v>
      </c>
      <c r="D57" s="35" t="s">
        <v>322</v>
      </c>
      <c r="E57" s="109"/>
      <c r="F57" s="109">
        <v>2500</v>
      </c>
      <c r="G57" s="38" t="s">
        <v>376</v>
      </c>
    </row>
    <row r="58" spans="1:7" ht="16.5">
      <c r="A58" s="97">
        <v>42774</v>
      </c>
      <c r="B58" s="38">
        <v>288</v>
      </c>
      <c r="C58" s="38" t="s">
        <v>276</v>
      </c>
      <c r="D58" s="35" t="s">
        <v>323</v>
      </c>
      <c r="E58" s="109"/>
      <c r="F58" s="109">
        <v>630</v>
      </c>
      <c r="G58" s="38" t="s">
        <v>378</v>
      </c>
    </row>
    <row r="59" spans="1:7" ht="29.25" customHeight="1">
      <c r="A59" s="97">
        <v>42784</v>
      </c>
      <c r="B59" s="38">
        <v>291</v>
      </c>
      <c r="C59" s="38" t="s">
        <v>282</v>
      </c>
      <c r="D59" s="35" t="s">
        <v>324</v>
      </c>
      <c r="E59" s="109"/>
      <c r="F59" s="109">
        <v>1400</v>
      </c>
      <c r="G59" s="38" t="s">
        <v>246</v>
      </c>
    </row>
    <row r="60" spans="1:7" ht="16.5">
      <c r="A60" s="97">
        <v>42789</v>
      </c>
      <c r="B60" s="38">
        <v>301</v>
      </c>
      <c r="C60" s="38" t="s">
        <v>276</v>
      </c>
      <c r="D60" s="58" t="s">
        <v>325</v>
      </c>
      <c r="E60" s="109"/>
      <c r="F60" s="109">
        <v>1750</v>
      </c>
      <c r="G60" s="38" t="s">
        <v>378</v>
      </c>
    </row>
    <row r="61" spans="1:7" ht="16.5">
      <c r="A61" s="97">
        <v>42801</v>
      </c>
      <c r="B61" s="38">
        <v>307</v>
      </c>
      <c r="C61" s="38" t="s">
        <v>282</v>
      </c>
      <c r="D61" s="35" t="s">
        <v>326</v>
      </c>
      <c r="E61" s="109"/>
      <c r="F61" s="109">
        <v>600</v>
      </c>
      <c r="G61" s="38" t="s">
        <v>246</v>
      </c>
    </row>
    <row r="62" spans="1:7" ht="16.5">
      <c r="A62" s="97">
        <v>42807</v>
      </c>
      <c r="B62" s="38">
        <v>314</v>
      </c>
      <c r="C62" s="38" t="s">
        <v>265</v>
      </c>
      <c r="D62" s="55" t="s">
        <v>327</v>
      </c>
      <c r="E62" s="109"/>
      <c r="F62" s="109">
        <v>1140</v>
      </c>
      <c r="G62" s="38" t="s">
        <v>251</v>
      </c>
    </row>
    <row r="63" spans="1:7" ht="57">
      <c r="A63" s="97">
        <v>42821</v>
      </c>
      <c r="B63" s="38">
        <v>332</v>
      </c>
      <c r="C63" s="38" t="s">
        <v>276</v>
      </c>
      <c r="D63" s="58" t="s">
        <v>328</v>
      </c>
      <c r="E63" s="109"/>
      <c r="F63" s="109">
        <v>5005</v>
      </c>
      <c r="G63" s="38" t="s">
        <v>378</v>
      </c>
    </row>
    <row r="64" spans="1:7" ht="16.5">
      <c r="A64" s="97">
        <v>42830</v>
      </c>
      <c r="B64" s="38">
        <v>349</v>
      </c>
      <c r="C64" s="38" t="s">
        <v>265</v>
      </c>
      <c r="D64" s="114" t="s">
        <v>329</v>
      </c>
      <c r="E64" s="109"/>
      <c r="F64" s="109">
        <v>900</v>
      </c>
      <c r="G64" s="38" t="s">
        <v>377</v>
      </c>
    </row>
    <row r="65" spans="1:7" ht="28.5">
      <c r="A65" s="97">
        <v>42830</v>
      </c>
      <c r="B65" s="38">
        <v>354</v>
      </c>
      <c r="C65" s="38" t="s">
        <v>282</v>
      </c>
      <c r="D65" s="35" t="s">
        <v>330</v>
      </c>
      <c r="E65" s="109"/>
      <c r="F65" s="109">
        <v>3000</v>
      </c>
      <c r="G65" s="38" t="s">
        <v>243</v>
      </c>
    </row>
    <row r="66" spans="1:7" ht="28.5">
      <c r="A66" s="97">
        <v>42830</v>
      </c>
      <c r="B66" s="38">
        <v>355</v>
      </c>
      <c r="C66" s="38" t="s">
        <v>282</v>
      </c>
      <c r="D66" s="35" t="s">
        <v>331</v>
      </c>
      <c r="E66" s="109"/>
      <c r="F66" s="109">
        <v>2400</v>
      </c>
      <c r="G66" s="38" t="s">
        <v>243</v>
      </c>
    </row>
    <row r="67" spans="1:7" ht="28.5">
      <c r="A67" s="97">
        <v>42830</v>
      </c>
      <c r="B67" s="38">
        <v>356</v>
      </c>
      <c r="C67" s="38" t="s">
        <v>282</v>
      </c>
      <c r="D67" s="35" t="s">
        <v>332</v>
      </c>
      <c r="E67" s="109"/>
      <c r="F67" s="109">
        <v>2400</v>
      </c>
      <c r="G67" s="38" t="s">
        <v>243</v>
      </c>
    </row>
    <row r="68" spans="1:7" ht="28.5">
      <c r="A68" s="97">
        <v>42830</v>
      </c>
      <c r="B68" s="38">
        <v>357</v>
      </c>
      <c r="C68" s="38" t="s">
        <v>282</v>
      </c>
      <c r="D68" s="35" t="s">
        <v>333</v>
      </c>
      <c r="E68" s="109"/>
      <c r="F68" s="109">
        <v>3400</v>
      </c>
      <c r="G68" s="38" t="s">
        <v>243</v>
      </c>
    </row>
    <row r="69" spans="1:7" ht="28.5">
      <c r="A69" s="97">
        <v>42836</v>
      </c>
      <c r="B69" s="38">
        <v>364</v>
      </c>
      <c r="C69" s="38" t="s">
        <v>276</v>
      </c>
      <c r="D69" s="58" t="s">
        <v>334</v>
      </c>
      <c r="E69" s="109"/>
      <c r="F69" s="109">
        <v>5025</v>
      </c>
      <c r="G69" s="38" t="s">
        <v>378</v>
      </c>
    </row>
    <row r="70" spans="1:7" ht="28.5">
      <c r="A70" s="97">
        <v>42842</v>
      </c>
      <c r="B70" s="38">
        <v>366</v>
      </c>
      <c r="C70" s="38" t="s">
        <v>282</v>
      </c>
      <c r="D70" s="35" t="s">
        <v>335</v>
      </c>
      <c r="E70" s="109"/>
      <c r="F70" s="109">
        <v>600</v>
      </c>
      <c r="G70" s="38" t="s">
        <v>246</v>
      </c>
    </row>
    <row r="71" spans="1:7" ht="16.5">
      <c r="A71" s="97">
        <v>42859</v>
      </c>
      <c r="B71" s="38">
        <v>396</v>
      </c>
      <c r="C71" s="38" t="s">
        <v>292</v>
      </c>
      <c r="D71" s="35" t="s">
        <v>336</v>
      </c>
      <c r="E71" s="109"/>
      <c r="F71" s="109">
        <v>5000</v>
      </c>
      <c r="G71" s="38" t="s">
        <v>376</v>
      </c>
    </row>
    <row r="72" spans="1:8" ht="16.5">
      <c r="A72" s="97">
        <v>42871</v>
      </c>
      <c r="B72" s="38">
        <v>404</v>
      </c>
      <c r="C72" s="38" t="s">
        <v>276</v>
      </c>
      <c r="D72" s="58" t="s">
        <v>337</v>
      </c>
      <c r="E72" s="109"/>
      <c r="F72" s="109">
        <v>2030</v>
      </c>
      <c r="G72" s="38" t="s">
        <v>378</v>
      </c>
      <c r="H72" s="196"/>
    </row>
    <row r="73" spans="1:7" ht="16.5">
      <c r="A73" s="97">
        <v>42877</v>
      </c>
      <c r="B73" s="38">
        <v>449</v>
      </c>
      <c r="C73" s="286" t="s">
        <v>338</v>
      </c>
      <c r="D73" s="110" t="s">
        <v>339</v>
      </c>
      <c r="E73" s="114"/>
      <c r="F73" s="287">
        <v>2000</v>
      </c>
      <c r="G73" s="286" t="s">
        <v>379</v>
      </c>
    </row>
    <row r="74" spans="1:7" ht="16.5">
      <c r="A74" s="97">
        <v>42877</v>
      </c>
      <c r="B74" s="38">
        <v>450</v>
      </c>
      <c r="C74" s="286" t="s">
        <v>338</v>
      </c>
      <c r="D74" s="110" t="s">
        <v>340</v>
      </c>
      <c r="E74" s="114"/>
      <c r="F74" s="287">
        <v>1200</v>
      </c>
      <c r="G74" s="286" t="s">
        <v>379</v>
      </c>
    </row>
    <row r="75" spans="1:7" ht="16.5">
      <c r="A75" s="97">
        <v>42877</v>
      </c>
      <c r="B75" s="38">
        <v>451</v>
      </c>
      <c r="C75" s="286" t="s">
        <v>338</v>
      </c>
      <c r="D75" s="110" t="s">
        <v>341</v>
      </c>
      <c r="E75" s="114"/>
      <c r="F75" s="287">
        <v>1100</v>
      </c>
      <c r="G75" s="286" t="s">
        <v>379</v>
      </c>
    </row>
    <row r="76" spans="1:7" ht="16.5">
      <c r="A76" s="97">
        <v>42877</v>
      </c>
      <c r="B76" s="38">
        <v>452</v>
      </c>
      <c r="C76" s="286" t="s">
        <v>338</v>
      </c>
      <c r="D76" s="110" t="s">
        <v>342</v>
      </c>
      <c r="E76" s="114"/>
      <c r="F76" s="287">
        <v>1700</v>
      </c>
      <c r="G76" s="286" t="s">
        <v>379</v>
      </c>
    </row>
    <row r="77" spans="1:7" ht="16.5">
      <c r="A77" s="97">
        <v>42877</v>
      </c>
      <c r="B77" s="38">
        <v>453</v>
      </c>
      <c r="C77" s="286" t="s">
        <v>116</v>
      </c>
      <c r="D77" s="110" t="s">
        <v>343</v>
      </c>
      <c r="E77" s="114"/>
      <c r="F77" s="287">
        <v>5900</v>
      </c>
      <c r="G77" s="286" t="s">
        <v>379</v>
      </c>
    </row>
    <row r="78" spans="1:7" ht="16.5">
      <c r="A78" s="97">
        <v>42877</v>
      </c>
      <c r="B78" s="38">
        <v>454</v>
      </c>
      <c r="C78" s="286" t="s">
        <v>338</v>
      </c>
      <c r="D78" s="110" t="s">
        <v>344</v>
      </c>
      <c r="E78" s="114"/>
      <c r="F78" s="287">
        <v>1100</v>
      </c>
      <c r="G78" s="286" t="s">
        <v>379</v>
      </c>
    </row>
    <row r="79" spans="1:7" ht="16.5">
      <c r="A79" s="97">
        <v>42877</v>
      </c>
      <c r="B79" s="38">
        <v>457</v>
      </c>
      <c r="C79" s="286" t="s">
        <v>338</v>
      </c>
      <c r="D79" s="110" t="s">
        <v>345</v>
      </c>
      <c r="E79" s="114"/>
      <c r="F79" s="287">
        <v>400</v>
      </c>
      <c r="G79" s="286" t="s">
        <v>379</v>
      </c>
    </row>
    <row r="80" spans="1:7" ht="28.5">
      <c r="A80" s="97">
        <v>42880</v>
      </c>
      <c r="B80" s="38">
        <v>470</v>
      </c>
      <c r="C80" s="38" t="s">
        <v>282</v>
      </c>
      <c r="D80" s="35" t="s">
        <v>346</v>
      </c>
      <c r="E80" s="109"/>
      <c r="F80" s="109">
        <v>3400</v>
      </c>
      <c r="G80" s="38" t="s">
        <v>243</v>
      </c>
    </row>
    <row r="81" spans="1:7" ht="28.5">
      <c r="A81" s="97">
        <v>42880</v>
      </c>
      <c r="B81" s="38">
        <v>471</v>
      </c>
      <c r="C81" s="38" t="s">
        <v>282</v>
      </c>
      <c r="D81" s="35" t="s">
        <v>347</v>
      </c>
      <c r="E81" s="109"/>
      <c r="F81" s="109">
        <v>3400</v>
      </c>
      <c r="G81" s="38" t="s">
        <v>243</v>
      </c>
    </row>
    <row r="82" spans="1:7" ht="16.5">
      <c r="A82" s="97">
        <v>42881</v>
      </c>
      <c r="B82" s="38">
        <v>476</v>
      </c>
      <c r="C82" s="38" t="s">
        <v>265</v>
      </c>
      <c r="D82" s="110" t="s">
        <v>348</v>
      </c>
      <c r="E82" s="109"/>
      <c r="F82" s="109">
        <v>630</v>
      </c>
      <c r="G82" s="38" t="s">
        <v>251</v>
      </c>
    </row>
    <row r="83" spans="1:7" ht="16.5">
      <c r="A83" s="97">
        <v>42886</v>
      </c>
      <c r="B83" s="38">
        <v>479</v>
      </c>
      <c r="C83" s="38" t="s">
        <v>265</v>
      </c>
      <c r="D83" s="55" t="s">
        <v>349</v>
      </c>
      <c r="E83" s="109"/>
      <c r="F83" s="109">
        <v>3600</v>
      </c>
      <c r="G83" s="38" t="s">
        <v>376</v>
      </c>
    </row>
    <row r="84" spans="1:7" ht="16.5">
      <c r="A84" s="97">
        <v>42888</v>
      </c>
      <c r="B84" s="38">
        <v>480</v>
      </c>
      <c r="C84" s="38" t="s">
        <v>265</v>
      </c>
      <c r="D84" s="35" t="s">
        <v>350</v>
      </c>
      <c r="E84" s="109"/>
      <c r="F84" s="109">
        <v>1200</v>
      </c>
      <c r="G84" s="38" t="s">
        <v>377</v>
      </c>
    </row>
    <row r="85" spans="1:7" ht="28.5">
      <c r="A85" s="97">
        <v>42888</v>
      </c>
      <c r="B85" s="38">
        <v>481</v>
      </c>
      <c r="C85" s="38" t="s">
        <v>276</v>
      </c>
      <c r="D85" s="58" t="s">
        <v>351</v>
      </c>
      <c r="E85" s="109"/>
      <c r="F85" s="109">
        <v>1700</v>
      </c>
      <c r="G85" s="38" t="s">
        <v>378</v>
      </c>
    </row>
    <row r="86" spans="1:7" ht="16.5">
      <c r="A86" s="97">
        <v>42889</v>
      </c>
      <c r="B86" s="38">
        <v>487</v>
      </c>
      <c r="C86" s="38" t="s">
        <v>282</v>
      </c>
      <c r="D86" s="35" t="s">
        <v>352</v>
      </c>
      <c r="E86" s="109"/>
      <c r="F86" s="109">
        <v>400</v>
      </c>
      <c r="G86" s="38" t="s">
        <v>243</v>
      </c>
    </row>
    <row r="87" spans="1:7" ht="28.5" customHeight="1">
      <c r="A87" s="97">
        <v>42895</v>
      </c>
      <c r="B87" s="38">
        <v>489</v>
      </c>
      <c r="C87" s="38" t="s">
        <v>282</v>
      </c>
      <c r="D87" s="55" t="s">
        <v>353</v>
      </c>
      <c r="E87" s="109"/>
      <c r="F87" s="109">
        <v>200</v>
      </c>
      <c r="G87" s="38" t="s">
        <v>246</v>
      </c>
    </row>
    <row r="88" spans="1:7" ht="28.5">
      <c r="A88" s="97">
        <v>42895</v>
      </c>
      <c r="B88" s="38">
        <v>497</v>
      </c>
      <c r="C88" s="38" t="s">
        <v>265</v>
      </c>
      <c r="D88" s="35" t="s">
        <v>354</v>
      </c>
      <c r="E88" s="109"/>
      <c r="F88" s="109">
        <v>4000</v>
      </c>
      <c r="G88" s="38" t="s">
        <v>377</v>
      </c>
    </row>
    <row r="89" spans="1:7" ht="16.5">
      <c r="A89" s="97">
        <v>42899</v>
      </c>
      <c r="B89" s="38">
        <v>505</v>
      </c>
      <c r="C89" s="38" t="s">
        <v>265</v>
      </c>
      <c r="D89" s="58" t="s">
        <v>355</v>
      </c>
      <c r="E89" s="109"/>
      <c r="F89" s="109">
        <v>266</v>
      </c>
      <c r="G89" s="38" t="s">
        <v>251</v>
      </c>
    </row>
    <row r="90" spans="1:7" ht="28.5">
      <c r="A90" s="97">
        <v>42900</v>
      </c>
      <c r="B90" s="38">
        <v>510</v>
      </c>
      <c r="C90" s="38" t="s">
        <v>282</v>
      </c>
      <c r="D90" s="110" t="s">
        <v>356</v>
      </c>
      <c r="E90" s="109"/>
      <c r="F90" s="109">
        <v>1100</v>
      </c>
      <c r="G90" s="38" t="s">
        <v>243</v>
      </c>
    </row>
    <row r="91" spans="1:7" ht="16.5">
      <c r="A91" s="97">
        <v>42902</v>
      </c>
      <c r="B91" s="38">
        <v>512</v>
      </c>
      <c r="C91" s="38" t="s">
        <v>265</v>
      </c>
      <c r="D91" s="55" t="s">
        <v>357</v>
      </c>
      <c r="E91" s="109"/>
      <c r="F91" s="109">
        <v>2700</v>
      </c>
      <c r="G91" s="38" t="s">
        <v>377</v>
      </c>
    </row>
    <row r="92" spans="1:7" ht="16.5">
      <c r="A92" s="97">
        <v>42902</v>
      </c>
      <c r="B92" s="38">
        <v>515</v>
      </c>
      <c r="C92" s="38" t="s">
        <v>265</v>
      </c>
      <c r="D92" s="58" t="s">
        <v>358</v>
      </c>
      <c r="E92" s="109"/>
      <c r="F92" s="109">
        <v>2100</v>
      </c>
      <c r="G92" s="38" t="s">
        <v>376</v>
      </c>
    </row>
    <row r="93" spans="1:7" ht="57">
      <c r="A93" s="97">
        <v>42902</v>
      </c>
      <c r="B93" s="38">
        <v>522</v>
      </c>
      <c r="C93" s="38" t="s">
        <v>359</v>
      </c>
      <c r="D93" s="55" t="s">
        <v>360</v>
      </c>
      <c r="E93" s="109"/>
      <c r="F93" s="109">
        <v>150000</v>
      </c>
      <c r="G93" s="38" t="s">
        <v>376</v>
      </c>
    </row>
    <row r="94" spans="1:7" ht="16.5">
      <c r="A94" s="97">
        <v>42905</v>
      </c>
      <c r="B94" s="38">
        <v>528</v>
      </c>
      <c r="C94" s="38" t="s">
        <v>276</v>
      </c>
      <c r="D94" s="58" t="s">
        <v>361</v>
      </c>
      <c r="E94" s="109"/>
      <c r="F94" s="109">
        <v>700</v>
      </c>
      <c r="G94" s="38" t="s">
        <v>378</v>
      </c>
    </row>
    <row r="95" spans="1:7" ht="16.5">
      <c r="A95" s="97">
        <v>42913</v>
      </c>
      <c r="B95" s="38">
        <v>569</v>
      </c>
      <c r="C95" s="38" t="s">
        <v>292</v>
      </c>
      <c r="D95" s="35" t="s">
        <v>362</v>
      </c>
      <c r="E95" s="109"/>
      <c r="F95" s="109">
        <v>5000</v>
      </c>
      <c r="G95" s="38" t="s">
        <v>376</v>
      </c>
    </row>
    <row r="96" spans="1:7" ht="16.5">
      <c r="A96" s="97">
        <v>42913</v>
      </c>
      <c r="B96" s="38">
        <v>573</v>
      </c>
      <c r="C96" s="38" t="s">
        <v>265</v>
      </c>
      <c r="D96" s="35" t="s">
        <v>363</v>
      </c>
      <c r="E96" s="109"/>
      <c r="F96" s="109">
        <v>1040</v>
      </c>
      <c r="G96" s="38" t="s">
        <v>376</v>
      </c>
    </row>
    <row r="97" spans="1:7" ht="42.75">
      <c r="A97" s="97">
        <v>42914</v>
      </c>
      <c r="B97" s="38">
        <v>588</v>
      </c>
      <c r="C97" s="38" t="s">
        <v>276</v>
      </c>
      <c r="D97" s="58" t="s">
        <v>364</v>
      </c>
      <c r="E97" s="109"/>
      <c r="F97" s="109">
        <v>5760</v>
      </c>
      <c r="G97" s="38" t="s">
        <v>378</v>
      </c>
    </row>
    <row r="98" spans="1:7" ht="16.5">
      <c r="A98" s="97">
        <v>42916</v>
      </c>
      <c r="B98" s="38">
        <v>600</v>
      </c>
      <c r="C98" s="38" t="s">
        <v>282</v>
      </c>
      <c r="D98" s="35" t="s">
        <v>365</v>
      </c>
      <c r="E98" s="109"/>
      <c r="F98" s="109">
        <v>2600</v>
      </c>
      <c r="G98" s="38" t="s">
        <v>243</v>
      </c>
    </row>
    <row r="99" spans="1:7" ht="16.5">
      <c r="A99" s="97">
        <v>42919</v>
      </c>
      <c r="B99" s="38">
        <v>602</v>
      </c>
      <c r="C99" s="38" t="s">
        <v>265</v>
      </c>
      <c r="D99" s="35" t="s">
        <v>366</v>
      </c>
      <c r="E99" s="109"/>
      <c r="F99" s="109">
        <v>700</v>
      </c>
      <c r="G99" s="38" t="s">
        <v>251</v>
      </c>
    </row>
    <row r="100" spans="1:7" ht="28.5" customHeight="1">
      <c r="A100" s="97">
        <v>42919</v>
      </c>
      <c r="B100" s="38">
        <v>603</v>
      </c>
      <c r="C100" s="38" t="s">
        <v>282</v>
      </c>
      <c r="D100" s="110" t="s">
        <v>367</v>
      </c>
      <c r="E100" s="109"/>
      <c r="F100" s="109">
        <v>900</v>
      </c>
      <c r="G100" s="38" t="s">
        <v>243</v>
      </c>
    </row>
    <row r="101" spans="1:7" ht="28.5">
      <c r="A101" s="97">
        <v>42919</v>
      </c>
      <c r="B101" s="38">
        <v>604</v>
      </c>
      <c r="C101" s="38" t="s">
        <v>282</v>
      </c>
      <c r="D101" s="110" t="s">
        <v>368</v>
      </c>
      <c r="E101" s="109"/>
      <c r="F101" s="109">
        <v>900</v>
      </c>
      <c r="G101" s="38" t="s">
        <v>243</v>
      </c>
    </row>
    <row r="102" spans="1:7" ht="16.5">
      <c r="A102" s="97">
        <v>42923</v>
      </c>
      <c r="B102" s="38">
        <v>607</v>
      </c>
      <c r="C102" s="38" t="s">
        <v>265</v>
      </c>
      <c r="D102" s="55" t="s">
        <v>1277</v>
      </c>
      <c r="E102" s="109"/>
      <c r="F102" s="109">
        <v>16800</v>
      </c>
      <c r="G102" s="38" t="s">
        <v>376</v>
      </c>
    </row>
    <row r="103" spans="1:7" ht="16.5">
      <c r="A103" s="97">
        <v>42926</v>
      </c>
      <c r="B103" s="38">
        <v>613</v>
      </c>
      <c r="C103" s="38" t="s">
        <v>265</v>
      </c>
      <c r="D103" s="58" t="s">
        <v>1276</v>
      </c>
      <c r="E103" s="109"/>
      <c r="F103" s="109">
        <v>7200</v>
      </c>
      <c r="G103" s="38" t="s">
        <v>377</v>
      </c>
    </row>
    <row r="104" spans="1:7" ht="16.5">
      <c r="A104" s="97">
        <v>42929</v>
      </c>
      <c r="B104" s="38">
        <v>614</v>
      </c>
      <c r="C104" s="38" t="s">
        <v>265</v>
      </c>
      <c r="D104" s="58" t="s">
        <v>371</v>
      </c>
      <c r="E104" s="109"/>
      <c r="F104" s="288">
        <v>288</v>
      </c>
      <c r="G104" s="38" t="s">
        <v>376</v>
      </c>
    </row>
    <row r="105" spans="1:7" ht="16.5">
      <c r="A105" s="97">
        <v>42938</v>
      </c>
      <c r="B105" s="38">
        <v>630</v>
      </c>
      <c r="C105" s="38" t="s">
        <v>265</v>
      </c>
      <c r="D105" s="58" t="s">
        <v>372</v>
      </c>
      <c r="E105" s="109"/>
      <c r="F105" s="109">
        <v>4900</v>
      </c>
      <c r="G105" s="38" t="s">
        <v>376</v>
      </c>
    </row>
    <row r="106" spans="1:7" ht="28.5">
      <c r="A106" s="97">
        <v>42944</v>
      </c>
      <c r="B106" s="38">
        <v>636</v>
      </c>
      <c r="C106" s="38" t="s">
        <v>282</v>
      </c>
      <c r="D106" s="110" t="s">
        <v>373</v>
      </c>
      <c r="E106" s="109"/>
      <c r="F106" s="109">
        <v>100</v>
      </c>
      <c r="G106" s="38" t="s">
        <v>246</v>
      </c>
    </row>
    <row r="107" spans="1:7" ht="16.5">
      <c r="A107" s="97">
        <v>42944</v>
      </c>
      <c r="B107" s="38">
        <v>640</v>
      </c>
      <c r="C107" s="285" t="s">
        <v>265</v>
      </c>
      <c r="D107" s="35" t="s">
        <v>374</v>
      </c>
      <c r="E107" s="109"/>
      <c r="F107" s="109">
        <v>371</v>
      </c>
      <c r="G107" s="38" t="s">
        <v>376</v>
      </c>
    </row>
    <row r="108" spans="1:8" ht="16.5">
      <c r="A108" s="97">
        <v>42961</v>
      </c>
      <c r="B108" s="38">
        <v>643</v>
      </c>
      <c r="C108" s="38" t="s">
        <v>292</v>
      </c>
      <c r="D108" s="35" t="s">
        <v>375</v>
      </c>
      <c r="E108" s="109"/>
      <c r="F108" s="109">
        <v>5000</v>
      </c>
      <c r="G108" s="38" t="s">
        <v>376</v>
      </c>
      <c r="H108" s="196"/>
    </row>
    <row r="109" spans="1:7" ht="16.5">
      <c r="A109" s="97">
        <v>42976</v>
      </c>
      <c r="B109" s="38">
        <v>658</v>
      </c>
      <c r="C109" s="38" t="s">
        <v>381</v>
      </c>
      <c r="D109" s="284" t="s">
        <v>382</v>
      </c>
      <c r="E109" s="126"/>
      <c r="F109" s="126">
        <v>6800</v>
      </c>
      <c r="G109" s="38" t="s">
        <v>149</v>
      </c>
    </row>
    <row r="110" spans="1:7" ht="16.5">
      <c r="A110" s="97">
        <v>42976</v>
      </c>
      <c r="B110" s="38">
        <v>663</v>
      </c>
      <c r="C110" s="38" t="s">
        <v>383</v>
      </c>
      <c r="D110" s="35" t="s">
        <v>384</v>
      </c>
      <c r="E110" s="126"/>
      <c r="F110" s="126">
        <v>2500</v>
      </c>
      <c r="G110" s="38" t="s">
        <v>149</v>
      </c>
    </row>
    <row r="111" spans="1:8" ht="28.5">
      <c r="A111" s="97">
        <v>42976</v>
      </c>
      <c r="B111" s="38">
        <v>664</v>
      </c>
      <c r="C111" s="38" t="s">
        <v>389</v>
      </c>
      <c r="D111" s="284" t="s">
        <v>385</v>
      </c>
      <c r="E111" s="109"/>
      <c r="F111" s="109">
        <v>81000</v>
      </c>
      <c r="G111" s="38" t="s">
        <v>149</v>
      </c>
      <c r="H111" s="196"/>
    </row>
    <row r="112" spans="1:7" ht="16.5">
      <c r="A112" s="97">
        <v>42977</v>
      </c>
      <c r="B112" s="38">
        <v>667</v>
      </c>
      <c r="C112" s="51" t="s">
        <v>390</v>
      </c>
      <c r="D112" s="52" t="s">
        <v>391</v>
      </c>
      <c r="E112" s="124"/>
      <c r="F112" s="124">
        <v>4400</v>
      </c>
      <c r="G112" s="38" t="s">
        <v>86</v>
      </c>
    </row>
    <row r="113" spans="1:7" ht="16.5">
      <c r="A113" s="97">
        <v>42978</v>
      </c>
      <c r="B113" s="38">
        <v>669</v>
      </c>
      <c r="C113" s="38" t="s">
        <v>390</v>
      </c>
      <c r="D113" s="139" t="s">
        <v>392</v>
      </c>
      <c r="E113" s="109"/>
      <c r="F113" s="109">
        <v>4000</v>
      </c>
      <c r="G113" s="38" t="s">
        <v>149</v>
      </c>
    </row>
    <row r="114" spans="1:8" ht="28.5">
      <c r="A114" s="97">
        <v>42982</v>
      </c>
      <c r="B114" s="38">
        <v>671</v>
      </c>
      <c r="C114" s="38" t="s">
        <v>490</v>
      </c>
      <c r="D114" s="35" t="s">
        <v>507</v>
      </c>
      <c r="E114" s="109"/>
      <c r="F114" s="109">
        <v>2897</v>
      </c>
      <c r="G114" s="38" t="s">
        <v>149</v>
      </c>
      <c r="H114" s="196"/>
    </row>
    <row r="115" spans="1:8" ht="16.5">
      <c r="A115" s="97">
        <v>42985</v>
      </c>
      <c r="B115" s="38">
        <v>677</v>
      </c>
      <c r="C115" s="38" t="s">
        <v>568</v>
      </c>
      <c r="D115" s="352" t="s">
        <v>569</v>
      </c>
      <c r="E115" s="109"/>
      <c r="F115" s="109">
        <v>600</v>
      </c>
      <c r="G115" s="38" t="s">
        <v>40</v>
      </c>
      <c r="H115" s="196"/>
    </row>
    <row r="118" ht="16.5">
      <c r="F118" s="196"/>
    </row>
  </sheetData>
  <sheetProtection/>
  <autoFilter ref="A3:G115"/>
  <mergeCells count="1">
    <mergeCell ref="A2:G2"/>
  </mergeCells>
  <printOptions horizontalCentered="1"/>
  <pageMargins left="0.11811023622047245" right="0.11811023622047245" top="0.15748031496062992" bottom="0.5511811023622047"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2:I683"/>
  <sheetViews>
    <sheetView zoomScalePageLayoutView="0" workbookViewId="0" topLeftCell="A654">
      <selection activeCell="K685" sqref="K685"/>
    </sheetView>
  </sheetViews>
  <sheetFormatPr defaultColWidth="9.00390625" defaultRowHeight="15.75"/>
  <cols>
    <col min="1" max="1" width="8.25390625" style="197" customWidth="1"/>
    <col min="2" max="3" width="6.50390625" style="198" customWidth="1"/>
    <col min="4" max="4" width="46.375" style="36" customWidth="1"/>
    <col min="5" max="6" width="9.375" style="36" customWidth="1"/>
    <col min="7" max="7" width="9.00390625" style="198" customWidth="1"/>
    <col min="8" max="9" width="10.125" style="36" bestFit="1" customWidth="1"/>
    <col min="10" max="16384" width="9.00390625" style="36" customWidth="1"/>
  </cols>
  <sheetData>
    <row r="1" ht="60.75" customHeight="1"/>
    <row r="2" spans="1:7" ht="31.5" customHeight="1">
      <c r="A2" s="471" t="s">
        <v>380</v>
      </c>
      <c r="B2" s="471"/>
      <c r="C2" s="471"/>
      <c r="D2" s="471"/>
      <c r="E2" s="471"/>
      <c r="F2" s="471"/>
      <c r="G2" s="472"/>
    </row>
    <row r="3" spans="1:7" ht="24" customHeight="1">
      <c r="A3" s="199" t="s">
        <v>41</v>
      </c>
      <c r="B3" s="200" t="s">
        <v>42</v>
      </c>
      <c r="C3" s="200" t="s">
        <v>43</v>
      </c>
      <c r="D3" s="201" t="s">
        <v>44</v>
      </c>
      <c r="E3" s="201" t="s">
        <v>82</v>
      </c>
      <c r="F3" s="202" t="s">
        <v>45</v>
      </c>
      <c r="G3" s="202" t="s">
        <v>117</v>
      </c>
    </row>
    <row r="4" spans="1:7" ht="18.75" customHeight="1">
      <c r="A4" s="97">
        <v>42644</v>
      </c>
      <c r="B4" s="38">
        <v>1</v>
      </c>
      <c r="C4" s="38" t="s">
        <v>508</v>
      </c>
      <c r="D4" s="58" t="s">
        <v>509</v>
      </c>
      <c r="E4" s="109">
        <v>283</v>
      </c>
      <c r="F4" s="109"/>
      <c r="G4" s="38" t="s">
        <v>149</v>
      </c>
    </row>
    <row r="5" spans="1:7" ht="18.75" customHeight="1">
      <c r="A5" s="97">
        <v>42644</v>
      </c>
      <c r="B5" s="38">
        <v>2</v>
      </c>
      <c r="C5" s="38" t="s">
        <v>510</v>
      </c>
      <c r="D5" s="154" t="s">
        <v>511</v>
      </c>
      <c r="E5" s="109">
        <v>1000</v>
      </c>
      <c r="F5" s="109"/>
      <c r="G5" s="38" t="s">
        <v>246</v>
      </c>
    </row>
    <row r="6" spans="1:7" ht="18.75" customHeight="1">
      <c r="A6" s="97">
        <v>42644</v>
      </c>
      <c r="B6" s="38">
        <v>3</v>
      </c>
      <c r="C6" s="38" t="s">
        <v>512</v>
      </c>
      <c r="D6" s="35" t="s">
        <v>513</v>
      </c>
      <c r="E6" s="109">
        <v>3000</v>
      </c>
      <c r="F6" s="109"/>
      <c r="G6" s="38" t="s">
        <v>149</v>
      </c>
    </row>
    <row r="7" spans="1:7" ht="18.75" customHeight="1">
      <c r="A7" s="97">
        <v>42644</v>
      </c>
      <c r="B7" s="38">
        <v>4</v>
      </c>
      <c r="C7" s="38" t="s">
        <v>510</v>
      </c>
      <c r="D7" s="35" t="s">
        <v>514</v>
      </c>
      <c r="E7" s="109">
        <v>10000</v>
      </c>
      <c r="F7" s="109"/>
      <c r="G7" s="38" t="s">
        <v>84</v>
      </c>
    </row>
    <row r="8" spans="1:7" ht="19.5" customHeight="1">
      <c r="A8" s="97">
        <v>42644</v>
      </c>
      <c r="B8" s="38">
        <v>5</v>
      </c>
      <c r="C8" s="38" t="s">
        <v>510</v>
      </c>
      <c r="D8" s="56" t="s">
        <v>515</v>
      </c>
      <c r="E8" s="109">
        <v>20000</v>
      </c>
      <c r="F8" s="109"/>
      <c r="G8" s="38" t="s">
        <v>246</v>
      </c>
    </row>
    <row r="9" spans="1:7" ht="27.75" customHeight="1">
      <c r="A9" s="97">
        <v>42644</v>
      </c>
      <c r="B9" s="38">
        <v>6</v>
      </c>
      <c r="C9" s="38" t="s">
        <v>510</v>
      </c>
      <c r="D9" s="56" t="s">
        <v>516</v>
      </c>
      <c r="E9" s="109">
        <v>15000</v>
      </c>
      <c r="F9" s="109"/>
      <c r="G9" s="38" t="s">
        <v>86</v>
      </c>
    </row>
    <row r="10" spans="1:7" ht="39.75" customHeight="1">
      <c r="A10" s="97">
        <v>42644</v>
      </c>
      <c r="B10" s="38">
        <v>7</v>
      </c>
      <c r="C10" s="38" t="s">
        <v>510</v>
      </c>
      <c r="D10" s="56" t="s">
        <v>517</v>
      </c>
      <c r="E10" s="109">
        <v>38000</v>
      </c>
      <c r="F10" s="109"/>
      <c r="G10" s="38" t="s">
        <v>40</v>
      </c>
    </row>
    <row r="11" spans="1:7" ht="18.75" customHeight="1">
      <c r="A11" s="97">
        <v>42644</v>
      </c>
      <c r="B11" s="38">
        <v>8</v>
      </c>
      <c r="C11" s="38" t="s">
        <v>510</v>
      </c>
      <c r="D11" s="56" t="s">
        <v>518</v>
      </c>
      <c r="E11" s="109">
        <v>30000</v>
      </c>
      <c r="F11" s="109"/>
      <c r="G11" s="38" t="s">
        <v>40</v>
      </c>
    </row>
    <row r="12" spans="1:7" ht="18.75" customHeight="1">
      <c r="A12" s="97">
        <v>42644</v>
      </c>
      <c r="B12" s="38">
        <v>9</v>
      </c>
      <c r="C12" s="38" t="s">
        <v>265</v>
      </c>
      <c r="D12" s="360" t="s">
        <v>266</v>
      </c>
      <c r="E12" s="109"/>
      <c r="F12" s="109">
        <v>1150</v>
      </c>
      <c r="G12" s="38" t="s">
        <v>149</v>
      </c>
    </row>
    <row r="13" spans="1:7" ht="18.75" customHeight="1">
      <c r="A13" s="97">
        <v>42644</v>
      </c>
      <c r="B13" s="38">
        <v>10</v>
      </c>
      <c r="C13" s="38" t="s">
        <v>519</v>
      </c>
      <c r="D13" s="35" t="s">
        <v>520</v>
      </c>
      <c r="E13" s="109"/>
      <c r="F13" s="109">
        <v>7000</v>
      </c>
      <c r="G13" s="38" t="s">
        <v>566</v>
      </c>
    </row>
    <row r="14" spans="1:7" ht="19.5" customHeight="1">
      <c r="A14" s="97">
        <v>42647</v>
      </c>
      <c r="B14" s="38">
        <v>11</v>
      </c>
      <c r="C14" s="38" t="s">
        <v>570</v>
      </c>
      <c r="D14" s="35" t="s">
        <v>571</v>
      </c>
      <c r="E14" s="109"/>
      <c r="F14" s="109">
        <v>4400</v>
      </c>
      <c r="G14" s="38" t="s">
        <v>572</v>
      </c>
    </row>
    <row r="15" spans="1:7" ht="18.75" customHeight="1">
      <c r="A15" s="97">
        <v>42647</v>
      </c>
      <c r="B15" s="38">
        <v>12</v>
      </c>
      <c r="C15" s="38" t="s">
        <v>573</v>
      </c>
      <c r="D15" s="35" t="s">
        <v>574</v>
      </c>
      <c r="E15" s="109"/>
      <c r="F15" s="109">
        <v>4700</v>
      </c>
      <c r="G15" s="38" t="s">
        <v>572</v>
      </c>
    </row>
    <row r="16" spans="1:7" ht="28.5" customHeight="1">
      <c r="A16" s="97">
        <v>42647</v>
      </c>
      <c r="B16" s="38">
        <v>13</v>
      </c>
      <c r="C16" s="125" t="s">
        <v>575</v>
      </c>
      <c r="D16" s="117" t="s">
        <v>576</v>
      </c>
      <c r="E16" s="109">
        <v>10000</v>
      </c>
      <c r="F16" s="126"/>
      <c r="G16" s="125" t="s">
        <v>577</v>
      </c>
    </row>
    <row r="17" spans="1:7" ht="18.75" customHeight="1">
      <c r="A17" s="97">
        <v>42647</v>
      </c>
      <c r="B17" s="38">
        <v>14</v>
      </c>
      <c r="C17" s="38" t="s">
        <v>575</v>
      </c>
      <c r="D17" s="117" t="s">
        <v>181</v>
      </c>
      <c r="E17" s="109">
        <v>10000</v>
      </c>
      <c r="F17" s="109"/>
      <c r="G17" s="38" t="s">
        <v>578</v>
      </c>
    </row>
    <row r="18" spans="1:7" ht="18.75" customHeight="1">
      <c r="A18" s="97">
        <v>42647</v>
      </c>
      <c r="B18" s="38">
        <v>15</v>
      </c>
      <c r="C18" s="191" t="s">
        <v>579</v>
      </c>
      <c r="D18" s="358" t="s">
        <v>580</v>
      </c>
      <c r="E18" s="109"/>
      <c r="F18" s="123">
        <v>150</v>
      </c>
      <c r="G18" s="38" t="s">
        <v>572</v>
      </c>
    </row>
    <row r="19" spans="1:7" ht="18.75" customHeight="1">
      <c r="A19" s="97">
        <v>42647</v>
      </c>
      <c r="B19" s="38">
        <v>16</v>
      </c>
      <c r="C19" s="38" t="s">
        <v>575</v>
      </c>
      <c r="D19" s="35" t="s">
        <v>581</v>
      </c>
      <c r="E19" s="113">
        <v>5000</v>
      </c>
      <c r="F19" s="109"/>
      <c r="G19" s="125" t="s">
        <v>577</v>
      </c>
    </row>
    <row r="20" spans="1:7" ht="18.75" customHeight="1">
      <c r="A20" s="97">
        <v>42647</v>
      </c>
      <c r="B20" s="38">
        <v>17</v>
      </c>
      <c r="C20" s="38" t="s">
        <v>582</v>
      </c>
      <c r="D20" s="360" t="s">
        <v>521</v>
      </c>
      <c r="E20" s="109">
        <v>14040</v>
      </c>
      <c r="F20" s="109"/>
      <c r="G20" s="38" t="s">
        <v>578</v>
      </c>
    </row>
    <row r="21" spans="1:7" ht="18.75" customHeight="1">
      <c r="A21" s="97">
        <v>42647</v>
      </c>
      <c r="B21" s="38">
        <v>18</v>
      </c>
      <c r="C21" s="38" t="s">
        <v>583</v>
      </c>
      <c r="D21" s="35" t="s">
        <v>584</v>
      </c>
      <c r="E21" s="109"/>
      <c r="F21" s="109">
        <v>1020</v>
      </c>
      <c r="G21" s="38" t="s">
        <v>585</v>
      </c>
    </row>
    <row r="22" spans="1:7" ht="18.75" customHeight="1">
      <c r="A22" s="97">
        <v>42647</v>
      </c>
      <c r="B22" s="38">
        <v>19</v>
      </c>
      <c r="C22" s="38" t="s">
        <v>579</v>
      </c>
      <c r="D22" s="35" t="s">
        <v>586</v>
      </c>
      <c r="E22" s="109"/>
      <c r="F22" s="109">
        <v>1152</v>
      </c>
      <c r="G22" s="38" t="s">
        <v>585</v>
      </c>
    </row>
    <row r="23" spans="1:7" ht="18.75" customHeight="1">
      <c r="A23" s="97">
        <v>42647</v>
      </c>
      <c r="B23" s="38">
        <v>20</v>
      </c>
      <c r="C23" s="38" t="s">
        <v>579</v>
      </c>
      <c r="D23" s="35" t="s">
        <v>587</v>
      </c>
      <c r="E23" s="109"/>
      <c r="F23" s="109">
        <v>2600</v>
      </c>
      <c r="G23" s="38" t="s">
        <v>585</v>
      </c>
    </row>
    <row r="24" spans="1:7" ht="18.75" customHeight="1">
      <c r="A24" s="97">
        <v>42647</v>
      </c>
      <c r="B24" s="38">
        <v>21</v>
      </c>
      <c r="C24" s="38" t="s">
        <v>588</v>
      </c>
      <c r="D24" s="35" t="s">
        <v>589</v>
      </c>
      <c r="E24" s="109"/>
      <c r="F24" s="109">
        <v>1158</v>
      </c>
      <c r="G24" s="38" t="s">
        <v>572</v>
      </c>
    </row>
    <row r="25" spans="1:7" ht="18.75" customHeight="1">
      <c r="A25" s="97">
        <v>42650</v>
      </c>
      <c r="B25" s="38">
        <v>22</v>
      </c>
      <c r="C25" s="38" t="s">
        <v>579</v>
      </c>
      <c r="D25" s="35" t="s">
        <v>590</v>
      </c>
      <c r="E25" s="109"/>
      <c r="F25" s="109">
        <v>3800</v>
      </c>
      <c r="G25" s="38" t="s">
        <v>585</v>
      </c>
    </row>
    <row r="26" spans="1:7" ht="18.75" customHeight="1">
      <c r="A26" s="97">
        <v>42650</v>
      </c>
      <c r="B26" s="38">
        <v>23</v>
      </c>
      <c r="C26" s="125" t="s">
        <v>575</v>
      </c>
      <c r="D26" s="117" t="s">
        <v>591</v>
      </c>
      <c r="E26" s="109"/>
      <c r="F26" s="109">
        <v>1540</v>
      </c>
      <c r="G26" s="38" t="s">
        <v>585</v>
      </c>
    </row>
    <row r="27" spans="1:7" ht="31.5" customHeight="1">
      <c r="A27" s="97">
        <v>42655</v>
      </c>
      <c r="B27" s="38">
        <v>24</v>
      </c>
      <c r="C27" s="125" t="s">
        <v>575</v>
      </c>
      <c r="D27" s="360" t="s">
        <v>592</v>
      </c>
      <c r="E27" s="109">
        <v>40000</v>
      </c>
      <c r="F27" s="109"/>
      <c r="G27" s="125" t="s">
        <v>577</v>
      </c>
    </row>
    <row r="28" spans="1:7" ht="18.75" customHeight="1">
      <c r="A28" s="97">
        <v>42655</v>
      </c>
      <c r="B28" s="38">
        <v>25</v>
      </c>
      <c r="C28" s="38" t="s">
        <v>575</v>
      </c>
      <c r="D28" s="35" t="s">
        <v>593</v>
      </c>
      <c r="E28" s="109">
        <v>20000</v>
      </c>
      <c r="F28" s="109"/>
      <c r="G28" s="125" t="s">
        <v>577</v>
      </c>
    </row>
    <row r="29" spans="1:7" ht="18.75" customHeight="1">
      <c r="A29" s="97">
        <v>42655</v>
      </c>
      <c r="B29" s="38">
        <v>26</v>
      </c>
      <c r="C29" s="38" t="s">
        <v>575</v>
      </c>
      <c r="D29" s="117" t="s">
        <v>522</v>
      </c>
      <c r="E29" s="109">
        <v>10000</v>
      </c>
      <c r="F29" s="109"/>
      <c r="G29" s="38" t="s">
        <v>585</v>
      </c>
    </row>
    <row r="30" spans="1:7" ht="18.75" customHeight="1">
      <c r="A30" s="97">
        <v>42656</v>
      </c>
      <c r="B30" s="38">
        <v>27</v>
      </c>
      <c r="C30" s="38" t="s">
        <v>575</v>
      </c>
      <c r="D30" s="117" t="s">
        <v>523</v>
      </c>
      <c r="E30" s="109"/>
      <c r="F30" s="109">
        <v>15000</v>
      </c>
      <c r="G30" s="38" t="s">
        <v>572</v>
      </c>
    </row>
    <row r="31" spans="1:7" ht="30.75" customHeight="1">
      <c r="A31" s="97">
        <v>42661</v>
      </c>
      <c r="B31" s="38">
        <v>28</v>
      </c>
      <c r="C31" s="38" t="s">
        <v>594</v>
      </c>
      <c r="D31" s="360" t="s">
        <v>524</v>
      </c>
      <c r="E31" s="109">
        <v>15000</v>
      </c>
      <c r="F31" s="109"/>
      <c r="G31" s="38" t="s">
        <v>595</v>
      </c>
    </row>
    <row r="32" spans="1:7" ht="18.75" customHeight="1">
      <c r="A32" s="97">
        <v>42661</v>
      </c>
      <c r="B32" s="38">
        <v>29</v>
      </c>
      <c r="C32" s="38" t="s">
        <v>579</v>
      </c>
      <c r="D32" s="35" t="s">
        <v>596</v>
      </c>
      <c r="E32" s="109"/>
      <c r="F32" s="109">
        <v>74</v>
      </c>
      <c r="G32" s="38" t="s">
        <v>572</v>
      </c>
    </row>
    <row r="33" spans="1:7" ht="18.75" customHeight="1">
      <c r="A33" s="97">
        <v>42662</v>
      </c>
      <c r="B33" s="38">
        <v>30</v>
      </c>
      <c r="C33" s="38" t="s">
        <v>575</v>
      </c>
      <c r="D33" s="117" t="s">
        <v>597</v>
      </c>
      <c r="E33" s="109">
        <v>12000</v>
      </c>
      <c r="F33" s="109"/>
      <c r="G33" s="38" t="s">
        <v>577</v>
      </c>
    </row>
    <row r="34" spans="1:7" ht="18.75" customHeight="1">
      <c r="A34" s="97">
        <v>42662</v>
      </c>
      <c r="B34" s="38">
        <v>31</v>
      </c>
      <c r="C34" s="38" t="s">
        <v>575</v>
      </c>
      <c r="D34" s="35" t="s">
        <v>598</v>
      </c>
      <c r="E34" s="109">
        <v>13630</v>
      </c>
      <c r="F34" s="109"/>
      <c r="G34" s="125" t="s">
        <v>577</v>
      </c>
    </row>
    <row r="35" spans="1:7" ht="18.75" customHeight="1">
      <c r="A35" s="97">
        <v>42662</v>
      </c>
      <c r="B35" s="38">
        <v>32</v>
      </c>
      <c r="C35" s="38" t="s">
        <v>575</v>
      </c>
      <c r="D35" s="117" t="s">
        <v>599</v>
      </c>
      <c r="E35" s="109"/>
      <c r="F35" s="109">
        <v>1500</v>
      </c>
      <c r="G35" s="125" t="s">
        <v>577</v>
      </c>
    </row>
    <row r="36" spans="1:7" ht="17.25" customHeight="1">
      <c r="A36" s="97">
        <v>42662</v>
      </c>
      <c r="B36" s="38">
        <v>33</v>
      </c>
      <c r="C36" s="38" t="s">
        <v>575</v>
      </c>
      <c r="D36" s="37" t="s">
        <v>600</v>
      </c>
      <c r="E36" s="109"/>
      <c r="F36" s="109">
        <v>2000</v>
      </c>
      <c r="G36" s="125" t="s">
        <v>577</v>
      </c>
    </row>
    <row r="37" spans="1:7" ht="18.75" customHeight="1">
      <c r="A37" s="97">
        <v>42663</v>
      </c>
      <c r="B37" s="38">
        <v>34</v>
      </c>
      <c r="C37" s="38" t="s">
        <v>579</v>
      </c>
      <c r="D37" s="117" t="s">
        <v>115</v>
      </c>
      <c r="E37" s="109"/>
      <c r="F37" s="109">
        <v>3000</v>
      </c>
      <c r="G37" s="38" t="s">
        <v>595</v>
      </c>
    </row>
    <row r="38" spans="1:7" ht="18.75" customHeight="1">
      <c r="A38" s="97">
        <v>42668</v>
      </c>
      <c r="B38" s="38">
        <v>35</v>
      </c>
      <c r="C38" s="38" t="s">
        <v>601</v>
      </c>
      <c r="D38" s="37" t="s">
        <v>602</v>
      </c>
      <c r="E38" s="109">
        <v>2622000</v>
      </c>
      <c r="F38" s="109"/>
      <c r="G38" s="38" t="s">
        <v>595</v>
      </c>
    </row>
    <row r="39" spans="1:7" ht="65.25" customHeight="1">
      <c r="A39" s="97">
        <v>42668</v>
      </c>
      <c r="B39" s="38">
        <v>36</v>
      </c>
      <c r="C39" s="38" t="s">
        <v>601</v>
      </c>
      <c r="D39" s="37" t="s">
        <v>603</v>
      </c>
      <c r="E39" s="109"/>
      <c r="F39" s="109">
        <v>348000</v>
      </c>
      <c r="G39" s="38" t="s">
        <v>595</v>
      </c>
    </row>
    <row r="40" spans="1:7" ht="65.25" customHeight="1">
      <c r="A40" s="97">
        <v>42668</v>
      </c>
      <c r="B40" s="38">
        <v>37</v>
      </c>
      <c r="C40" s="125" t="s">
        <v>575</v>
      </c>
      <c r="D40" s="37" t="s">
        <v>603</v>
      </c>
      <c r="E40" s="109">
        <v>174000</v>
      </c>
      <c r="F40" s="109"/>
      <c r="G40" s="38" t="s">
        <v>595</v>
      </c>
    </row>
    <row r="41" spans="1:7" ht="70.5" customHeight="1">
      <c r="A41" s="97">
        <v>42668</v>
      </c>
      <c r="B41" s="38">
        <v>38</v>
      </c>
      <c r="C41" s="125" t="s">
        <v>575</v>
      </c>
      <c r="D41" s="37" t="s">
        <v>603</v>
      </c>
      <c r="E41" s="109">
        <v>174000</v>
      </c>
      <c r="F41" s="109"/>
      <c r="G41" s="38" t="s">
        <v>595</v>
      </c>
    </row>
    <row r="42" spans="1:7" ht="18.75" customHeight="1">
      <c r="A42" s="97">
        <v>42669</v>
      </c>
      <c r="B42" s="38">
        <v>39</v>
      </c>
      <c r="C42" s="223" t="s">
        <v>575</v>
      </c>
      <c r="D42" s="117" t="s">
        <v>604</v>
      </c>
      <c r="E42" s="109">
        <v>204000</v>
      </c>
      <c r="F42" s="109"/>
      <c r="G42" s="38" t="s">
        <v>572</v>
      </c>
    </row>
    <row r="43" spans="1:7" ht="18.75" customHeight="1">
      <c r="A43" s="97">
        <v>42669</v>
      </c>
      <c r="B43" s="38">
        <v>40</v>
      </c>
      <c r="C43" s="353" t="s">
        <v>575</v>
      </c>
      <c r="D43" s="117" t="s">
        <v>605</v>
      </c>
      <c r="E43" s="109"/>
      <c r="F43" s="109">
        <v>204000</v>
      </c>
      <c r="G43" s="38" t="s">
        <v>572</v>
      </c>
    </row>
    <row r="44" spans="1:7" ht="18.75" customHeight="1">
      <c r="A44" s="97">
        <v>42669</v>
      </c>
      <c r="B44" s="38">
        <v>41</v>
      </c>
      <c r="C44" s="223" t="s">
        <v>575</v>
      </c>
      <c r="D44" s="35" t="s">
        <v>606</v>
      </c>
      <c r="E44" s="109">
        <v>15950</v>
      </c>
      <c r="F44" s="109"/>
      <c r="G44" s="38" t="s">
        <v>595</v>
      </c>
    </row>
    <row r="45" spans="1:7" ht="18.75" customHeight="1">
      <c r="A45" s="97">
        <v>42669</v>
      </c>
      <c r="B45" s="38">
        <v>42</v>
      </c>
      <c r="C45" s="223" t="s">
        <v>575</v>
      </c>
      <c r="D45" s="35" t="s">
        <v>607</v>
      </c>
      <c r="E45" s="109"/>
      <c r="F45" s="109">
        <v>15950</v>
      </c>
      <c r="G45" s="38" t="s">
        <v>595</v>
      </c>
    </row>
    <row r="46" spans="1:8" ht="18.75" customHeight="1">
      <c r="A46" s="97">
        <v>42669</v>
      </c>
      <c r="B46" s="38">
        <v>43</v>
      </c>
      <c r="C46" s="223" t="s">
        <v>575</v>
      </c>
      <c r="D46" s="117" t="s">
        <v>608</v>
      </c>
      <c r="E46" s="109">
        <v>10000</v>
      </c>
      <c r="F46" s="109"/>
      <c r="G46" s="38" t="s">
        <v>577</v>
      </c>
      <c r="H46" s="196"/>
    </row>
    <row r="47" spans="1:7" ht="36.75" customHeight="1">
      <c r="A47" s="97">
        <v>42669</v>
      </c>
      <c r="B47" s="38">
        <v>44</v>
      </c>
      <c r="C47" s="223" t="s">
        <v>575</v>
      </c>
      <c r="D47" s="117" t="s">
        <v>609</v>
      </c>
      <c r="E47" s="109">
        <v>10000</v>
      </c>
      <c r="F47" s="109"/>
      <c r="G47" s="38" t="s">
        <v>595</v>
      </c>
    </row>
    <row r="48" spans="1:7" ht="18.75" customHeight="1">
      <c r="A48" s="97">
        <v>42669</v>
      </c>
      <c r="B48" s="38">
        <v>45</v>
      </c>
      <c r="C48" s="38" t="s">
        <v>610</v>
      </c>
      <c r="D48" s="35" t="s">
        <v>611</v>
      </c>
      <c r="E48" s="109"/>
      <c r="F48" s="109">
        <v>3477</v>
      </c>
      <c r="G48" s="38" t="s">
        <v>585</v>
      </c>
    </row>
    <row r="49" spans="1:7" ht="18.75" customHeight="1">
      <c r="A49" s="97">
        <v>42670</v>
      </c>
      <c r="B49" s="38">
        <v>46</v>
      </c>
      <c r="C49" s="38" t="s">
        <v>612</v>
      </c>
      <c r="D49" s="35" t="s">
        <v>613</v>
      </c>
      <c r="E49" s="109"/>
      <c r="F49" s="109">
        <v>1200</v>
      </c>
      <c r="G49" s="38" t="s">
        <v>577</v>
      </c>
    </row>
    <row r="50" spans="1:8" ht="18.75" customHeight="1">
      <c r="A50" s="97">
        <v>42670</v>
      </c>
      <c r="B50" s="38">
        <v>47</v>
      </c>
      <c r="C50" s="38" t="s">
        <v>612</v>
      </c>
      <c r="D50" s="35" t="s">
        <v>614</v>
      </c>
      <c r="E50" s="109"/>
      <c r="F50" s="109">
        <v>500</v>
      </c>
      <c r="G50" s="38" t="s">
        <v>577</v>
      </c>
      <c r="H50" s="196"/>
    </row>
    <row r="51" spans="1:7" ht="18.75" customHeight="1">
      <c r="A51" s="97">
        <v>42670</v>
      </c>
      <c r="B51" s="38">
        <v>48</v>
      </c>
      <c r="C51" s="38" t="s">
        <v>612</v>
      </c>
      <c r="D51" s="35" t="s">
        <v>615</v>
      </c>
      <c r="E51" s="109"/>
      <c r="F51" s="109">
        <v>2030</v>
      </c>
      <c r="G51" s="38" t="s">
        <v>577</v>
      </c>
    </row>
    <row r="52" spans="1:7" ht="18.75" customHeight="1">
      <c r="A52" s="97">
        <v>42670</v>
      </c>
      <c r="B52" s="38">
        <v>49</v>
      </c>
      <c r="C52" s="38" t="s">
        <v>612</v>
      </c>
      <c r="D52" s="35" t="s">
        <v>616</v>
      </c>
      <c r="E52" s="109"/>
      <c r="F52" s="109">
        <v>600</v>
      </c>
      <c r="G52" s="38" t="s">
        <v>577</v>
      </c>
    </row>
    <row r="53" spans="1:7" ht="18.75" customHeight="1">
      <c r="A53" s="97">
        <v>42670</v>
      </c>
      <c r="B53" s="38">
        <v>50</v>
      </c>
      <c r="C53" s="38" t="s">
        <v>612</v>
      </c>
      <c r="D53" s="35" t="s">
        <v>617</v>
      </c>
      <c r="E53" s="109"/>
      <c r="F53" s="109">
        <v>3600</v>
      </c>
      <c r="G53" s="38" t="s">
        <v>577</v>
      </c>
    </row>
    <row r="54" spans="1:7" ht="18.75" customHeight="1">
      <c r="A54" s="97">
        <v>42670</v>
      </c>
      <c r="B54" s="38">
        <v>51</v>
      </c>
      <c r="C54" s="38" t="s">
        <v>58</v>
      </c>
      <c r="D54" s="35" t="s">
        <v>618</v>
      </c>
      <c r="E54" s="109"/>
      <c r="F54" s="109">
        <v>2915</v>
      </c>
      <c r="G54" s="38" t="s">
        <v>577</v>
      </c>
    </row>
    <row r="55" spans="1:7" ht="18.75" customHeight="1">
      <c r="A55" s="97">
        <v>42670</v>
      </c>
      <c r="B55" s="38">
        <v>52</v>
      </c>
      <c r="C55" s="38" t="s">
        <v>619</v>
      </c>
      <c r="D55" s="35" t="s">
        <v>620</v>
      </c>
      <c r="E55" s="109"/>
      <c r="F55" s="109">
        <v>7000</v>
      </c>
      <c r="G55" s="38" t="s">
        <v>566</v>
      </c>
    </row>
    <row r="56" spans="1:7" ht="18.75" customHeight="1">
      <c r="A56" s="97">
        <v>42671</v>
      </c>
      <c r="B56" s="38">
        <v>53</v>
      </c>
      <c r="C56" s="38" t="s">
        <v>575</v>
      </c>
      <c r="D56" s="35" t="s">
        <v>621</v>
      </c>
      <c r="E56" s="109">
        <v>5000</v>
      </c>
      <c r="F56" s="109"/>
      <c r="G56" s="38" t="s">
        <v>566</v>
      </c>
    </row>
    <row r="57" spans="1:7" ht="18.75" customHeight="1">
      <c r="A57" s="97">
        <v>42671</v>
      </c>
      <c r="B57" s="38">
        <v>54</v>
      </c>
      <c r="C57" s="38" t="s">
        <v>575</v>
      </c>
      <c r="D57" s="35" t="s">
        <v>622</v>
      </c>
      <c r="E57" s="109">
        <v>5000</v>
      </c>
      <c r="F57" s="109"/>
      <c r="G57" s="38" t="s">
        <v>566</v>
      </c>
    </row>
    <row r="58" spans="1:7" ht="18.75" customHeight="1">
      <c r="A58" s="97">
        <v>42671</v>
      </c>
      <c r="B58" s="38">
        <v>55</v>
      </c>
      <c r="C58" s="38" t="s">
        <v>575</v>
      </c>
      <c r="D58" s="35" t="s">
        <v>623</v>
      </c>
      <c r="E58" s="109">
        <v>5000</v>
      </c>
      <c r="F58" s="109"/>
      <c r="G58" s="38" t="s">
        <v>566</v>
      </c>
    </row>
    <row r="59" spans="1:7" ht="18.75" customHeight="1">
      <c r="A59" s="97">
        <v>42671</v>
      </c>
      <c r="B59" s="38">
        <v>56</v>
      </c>
      <c r="C59" s="38" t="s">
        <v>575</v>
      </c>
      <c r="D59" s="117" t="s">
        <v>624</v>
      </c>
      <c r="E59" s="109">
        <v>5000</v>
      </c>
      <c r="F59" s="109"/>
      <c r="G59" s="38" t="s">
        <v>566</v>
      </c>
    </row>
    <row r="60" spans="1:7" ht="18.75" customHeight="1">
      <c r="A60" s="97">
        <v>42674</v>
      </c>
      <c r="B60" s="38">
        <v>57</v>
      </c>
      <c r="C60" s="38" t="s">
        <v>594</v>
      </c>
      <c r="D60" s="361" t="s">
        <v>525</v>
      </c>
      <c r="E60" s="109">
        <v>71250</v>
      </c>
      <c r="F60" s="109"/>
      <c r="G60" s="38" t="s">
        <v>595</v>
      </c>
    </row>
    <row r="61" spans="1:7" ht="18.75" customHeight="1">
      <c r="A61" s="97">
        <v>42674</v>
      </c>
      <c r="B61" s="38">
        <v>58</v>
      </c>
      <c r="C61" s="223" t="s">
        <v>625</v>
      </c>
      <c r="D61" s="35" t="s">
        <v>626</v>
      </c>
      <c r="E61" s="109"/>
      <c r="F61" s="109">
        <v>750</v>
      </c>
      <c r="G61" s="38" t="s">
        <v>566</v>
      </c>
    </row>
    <row r="62" spans="1:7" ht="18.75" customHeight="1">
      <c r="A62" s="97">
        <v>42674</v>
      </c>
      <c r="B62" s="38">
        <v>59</v>
      </c>
      <c r="C62" s="223" t="s">
        <v>625</v>
      </c>
      <c r="D62" s="35" t="s">
        <v>627</v>
      </c>
      <c r="E62" s="109"/>
      <c r="F62" s="109">
        <v>2080</v>
      </c>
      <c r="G62" s="38" t="s">
        <v>566</v>
      </c>
    </row>
    <row r="63" spans="1:7" ht="18.75" customHeight="1">
      <c r="A63" s="97">
        <v>42674</v>
      </c>
      <c r="B63" s="38">
        <v>60</v>
      </c>
      <c r="C63" s="223" t="s">
        <v>60</v>
      </c>
      <c r="D63" s="35" t="s">
        <v>628</v>
      </c>
      <c r="E63" s="109"/>
      <c r="F63" s="109">
        <v>1580</v>
      </c>
      <c r="G63" s="38" t="s">
        <v>566</v>
      </c>
    </row>
    <row r="64" spans="1:7" ht="33" customHeight="1">
      <c r="A64" s="97">
        <v>42674</v>
      </c>
      <c r="B64" s="38">
        <v>61</v>
      </c>
      <c r="C64" s="223" t="s">
        <v>575</v>
      </c>
      <c r="D64" s="362" t="s">
        <v>629</v>
      </c>
      <c r="E64" s="109"/>
      <c r="F64" s="109">
        <v>11760</v>
      </c>
      <c r="G64" s="38" t="s">
        <v>566</v>
      </c>
    </row>
    <row r="65" spans="1:7" ht="18.75" customHeight="1">
      <c r="A65" s="97">
        <v>42674</v>
      </c>
      <c r="B65" s="38">
        <v>62</v>
      </c>
      <c r="C65" s="38" t="s">
        <v>630</v>
      </c>
      <c r="D65" s="117" t="s">
        <v>631</v>
      </c>
      <c r="E65" s="109">
        <v>283</v>
      </c>
      <c r="F65" s="109"/>
      <c r="G65" s="38" t="s">
        <v>595</v>
      </c>
    </row>
    <row r="66" spans="1:7" ht="18.75" customHeight="1">
      <c r="A66" s="97">
        <v>42675</v>
      </c>
      <c r="B66" s="38">
        <v>63</v>
      </c>
      <c r="C66" s="223" t="s">
        <v>582</v>
      </c>
      <c r="D66" s="363" t="s">
        <v>632</v>
      </c>
      <c r="E66" s="109"/>
      <c r="F66" s="109">
        <v>100000</v>
      </c>
      <c r="G66" s="38" t="s">
        <v>577</v>
      </c>
    </row>
    <row r="67" spans="1:7" ht="18.75" customHeight="1">
      <c r="A67" s="97">
        <v>42676</v>
      </c>
      <c r="B67" s="38">
        <v>64</v>
      </c>
      <c r="C67" s="38" t="s">
        <v>570</v>
      </c>
      <c r="D67" s="35" t="s">
        <v>633</v>
      </c>
      <c r="E67" s="109"/>
      <c r="F67" s="109">
        <v>4400</v>
      </c>
      <c r="G67" s="38" t="s">
        <v>572</v>
      </c>
    </row>
    <row r="68" spans="1:7" ht="18.75" customHeight="1">
      <c r="A68" s="97">
        <v>42676</v>
      </c>
      <c r="B68" s="38">
        <v>65</v>
      </c>
      <c r="C68" s="38" t="s">
        <v>573</v>
      </c>
      <c r="D68" s="35" t="s">
        <v>634</v>
      </c>
      <c r="E68" s="109"/>
      <c r="F68" s="109">
        <v>3900</v>
      </c>
      <c r="G68" s="38" t="s">
        <v>572</v>
      </c>
    </row>
    <row r="69" spans="1:7" ht="18.75" customHeight="1">
      <c r="A69" s="97">
        <v>42677</v>
      </c>
      <c r="B69" s="38">
        <v>66</v>
      </c>
      <c r="C69" s="223" t="s">
        <v>579</v>
      </c>
      <c r="D69" s="35" t="s">
        <v>635</v>
      </c>
      <c r="E69" s="109"/>
      <c r="F69" s="109">
        <v>900</v>
      </c>
      <c r="G69" s="38" t="s">
        <v>585</v>
      </c>
    </row>
    <row r="70" spans="1:7" ht="20.25" customHeight="1">
      <c r="A70" s="97">
        <v>42678</v>
      </c>
      <c r="B70" s="38">
        <v>67</v>
      </c>
      <c r="C70" s="223" t="s">
        <v>636</v>
      </c>
      <c r="D70" s="117" t="s">
        <v>637</v>
      </c>
      <c r="E70" s="112"/>
      <c r="F70" s="112">
        <v>37100</v>
      </c>
      <c r="G70" s="38" t="s">
        <v>585</v>
      </c>
    </row>
    <row r="71" spans="1:7" ht="20.25" customHeight="1">
      <c r="A71" s="97">
        <v>42678</v>
      </c>
      <c r="B71" s="38">
        <v>68</v>
      </c>
      <c r="C71" s="223" t="s">
        <v>579</v>
      </c>
      <c r="D71" s="117" t="s">
        <v>638</v>
      </c>
      <c r="E71" s="109"/>
      <c r="F71" s="109">
        <v>1600</v>
      </c>
      <c r="G71" s="38" t="s">
        <v>585</v>
      </c>
    </row>
    <row r="72" spans="1:7" ht="34.5" customHeight="1">
      <c r="A72" s="97">
        <v>42681</v>
      </c>
      <c r="B72" s="38">
        <v>69</v>
      </c>
      <c r="C72" s="223" t="s">
        <v>594</v>
      </c>
      <c r="D72" s="117" t="s">
        <v>526</v>
      </c>
      <c r="E72" s="109">
        <v>4000</v>
      </c>
      <c r="F72" s="109"/>
      <c r="G72" s="38" t="s">
        <v>595</v>
      </c>
    </row>
    <row r="73" spans="1:7" ht="36.75" customHeight="1">
      <c r="A73" s="97">
        <v>42681</v>
      </c>
      <c r="B73" s="38">
        <v>70</v>
      </c>
      <c r="C73" s="223" t="s">
        <v>639</v>
      </c>
      <c r="D73" s="117" t="s">
        <v>1253</v>
      </c>
      <c r="E73" s="109"/>
      <c r="F73" s="109">
        <v>4555</v>
      </c>
      <c r="G73" s="38" t="s">
        <v>640</v>
      </c>
    </row>
    <row r="74" spans="1:7" ht="30.75" customHeight="1">
      <c r="A74" s="97">
        <v>42682</v>
      </c>
      <c r="B74" s="38">
        <v>71</v>
      </c>
      <c r="C74" s="223" t="s">
        <v>582</v>
      </c>
      <c r="D74" s="35" t="s">
        <v>641</v>
      </c>
      <c r="E74" s="109"/>
      <c r="F74" s="109">
        <v>4275</v>
      </c>
      <c r="G74" s="38" t="s">
        <v>578</v>
      </c>
    </row>
    <row r="75" spans="1:7" ht="21.75" customHeight="1">
      <c r="A75" s="97">
        <v>42682</v>
      </c>
      <c r="B75" s="38">
        <v>72</v>
      </c>
      <c r="C75" s="223" t="s">
        <v>579</v>
      </c>
      <c r="D75" s="35" t="s">
        <v>642</v>
      </c>
      <c r="E75" s="111"/>
      <c r="F75" s="109">
        <v>2500</v>
      </c>
      <c r="G75" s="38" t="s">
        <v>585</v>
      </c>
    </row>
    <row r="76" spans="1:7" ht="18.75" customHeight="1">
      <c r="A76" s="97">
        <v>42682</v>
      </c>
      <c r="B76" s="38">
        <v>73</v>
      </c>
      <c r="C76" s="223" t="s">
        <v>579</v>
      </c>
      <c r="D76" s="35" t="s">
        <v>643</v>
      </c>
      <c r="E76" s="109"/>
      <c r="F76" s="109">
        <v>159</v>
      </c>
      <c r="G76" s="38" t="s">
        <v>595</v>
      </c>
    </row>
    <row r="77" spans="1:7" ht="18.75" customHeight="1">
      <c r="A77" s="97">
        <v>42682</v>
      </c>
      <c r="B77" s="38">
        <v>74</v>
      </c>
      <c r="C77" s="38" t="s">
        <v>644</v>
      </c>
      <c r="D77" s="35" t="s">
        <v>645</v>
      </c>
      <c r="E77" s="111"/>
      <c r="F77" s="109">
        <v>3920</v>
      </c>
      <c r="G77" s="38" t="s">
        <v>578</v>
      </c>
    </row>
    <row r="78" spans="1:7" ht="18.75" customHeight="1">
      <c r="A78" s="97">
        <v>42682</v>
      </c>
      <c r="B78" s="38">
        <v>75</v>
      </c>
      <c r="C78" s="38" t="s">
        <v>601</v>
      </c>
      <c r="D78" s="117" t="s">
        <v>527</v>
      </c>
      <c r="E78" s="109">
        <v>33000</v>
      </c>
      <c r="F78" s="109"/>
      <c r="G78" s="38" t="s">
        <v>595</v>
      </c>
    </row>
    <row r="79" spans="1:7" ht="60" customHeight="1">
      <c r="A79" s="97">
        <v>42682</v>
      </c>
      <c r="B79" s="38">
        <v>76</v>
      </c>
      <c r="C79" s="38" t="s">
        <v>601</v>
      </c>
      <c r="D79" s="364" t="s">
        <v>528</v>
      </c>
      <c r="E79" s="109"/>
      <c r="F79" s="109">
        <v>10000</v>
      </c>
      <c r="G79" s="38" t="s">
        <v>595</v>
      </c>
    </row>
    <row r="80" spans="1:7" ht="63" customHeight="1">
      <c r="A80" s="97">
        <v>42682</v>
      </c>
      <c r="B80" s="38">
        <v>77</v>
      </c>
      <c r="C80" s="223" t="s">
        <v>575</v>
      </c>
      <c r="D80" s="37" t="s">
        <v>528</v>
      </c>
      <c r="E80" s="109">
        <v>5000</v>
      </c>
      <c r="F80" s="109"/>
      <c r="G80" s="38" t="s">
        <v>595</v>
      </c>
    </row>
    <row r="81" spans="1:7" ht="63" customHeight="1">
      <c r="A81" s="97">
        <v>42682</v>
      </c>
      <c r="B81" s="38">
        <v>78</v>
      </c>
      <c r="C81" s="223" t="s">
        <v>575</v>
      </c>
      <c r="D81" s="37" t="s">
        <v>528</v>
      </c>
      <c r="E81" s="109">
        <v>5000</v>
      </c>
      <c r="F81" s="109"/>
      <c r="G81" s="38" t="s">
        <v>595</v>
      </c>
    </row>
    <row r="82" spans="1:7" ht="30.75" customHeight="1">
      <c r="A82" s="97">
        <v>42682</v>
      </c>
      <c r="B82" s="38">
        <v>79</v>
      </c>
      <c r="C82" s="223" t="s">
        <v>575</v>
      </c>
      <c r="D82" s="35" t="s">
        <v>646</v>
      </c>
      <c r="E82" s="109">
        <v>132745</v>
      </c>
      <c r="F82" s="109"/>
      <c r="G82" s="38" t="s">
        <v>595</v>
      </c>
    </row>
    <row r="83" spans="1:7" ht="18.75" customHeight="1">
      <c r="A83" s="97">
        <v>42682</v>
      </c>
      <c r="B83" s="38">
        <v>80</v>
      </c>
      <c r="C83" s="223" t="s">
        <v>575</v>
      </c>
      <c r="D83" s="35" t="s">
        <v>647</v>
      </c>
      <c r="E83" s="109"/>
      <c r="F83" s="109">
        <v>132745</v>
      </c>
      <c r="G83" s="38" t="s">
        <v>595</v>
      </c>
    </row>
    <row r="84" spans="1:7" ht="18.75" customHeight="1">
      <c r="A84" s="97">
        <v>42682</v>
      </c>
      <c r="B84" s="38">
        <v>81</v>
      </c>
      <c r="C84" s="125" t="s">
        <v>575</v>
      </c>
      <c r="D84" s="117" t="s">
        <v>648</v>
      </c>
      <c r="E84" s="109"/>
      <c r="F84" s="109">
        <v>3500</v>
      </c>
      <c r="G84" s="38" t="s">
        <v>585</v>
      </c>
    </row>
    <row r="85" spans="1:7" ht="18.75" customHeight="1">
      <c r="A85" s="97">
        <v>42682</v>
      </c>
      <c r="B85" s="38">
        <v>82</v>
      </c>
      <c r="C85" s="38" t="s">
        <v>579</v>
      </c>
      <c r="D85" s="35" t="s">
        <v>649</v>
      </c>
      <c r="E85" s="109"/>
      <c r="F85" s="109">
        <v>2600</v>
      </c>
      <c r="G85" s="38" t="s">
        <v>585</v>
      </c>
    </row>
    <row r="86" spans="1:7" ht="18.75" customHeight="1">
      <c r="A86" s="97">
        <v>42682</v>
      </c>
      <c r="B86" s="38">
        <v>83</v>
      </c>
      <c r="C86" s="38" t="s">
        <v>583</v>
      </c>
      <c r="D86" s="37" t="s">
        <v>650</v>
      </c>
      <c r="E86" s="109"/>
      <c r="F86" s="109">
        <v>790</v>
      </c>
      <c r="G86" s="38" t="s">
        <v>585</v>
      </c>
    </row>
    <row r="87" spans="1:7" ht="33" customHeight="1">
      <c r="A87" s="97">
        <v>42682</v>
      </c>
      <c r="B87" s="38">
        <v>84</v>
      </c>
      <c r="C87" s="38" t="s">
        <v>651</v>
      </c>
      <c r="D87" s="35" t="s">
        <v>652</v>
      </c>
      <c r="E87" s="109"/>
      <c r="F87" s="109">
        <v>775</v>
      </c>
      <c r="G87" s="38" t="s">
        <v>578</v>
      </c>
    </row>
    <row r="88" spans="1:7" ht="18.75" customHeight="1">
      <c r="A88" s="97">
        <v>42682</v>
      </c>
      <c r="B88" s="38">
        <v>85</v>
      </c>
      <c r="C88" s="38" t="s">
        <v>651</v>
      </c>
      <c r="D88" s="117" t="s">
        <v>653</v>
      </c>
      <c r="E88" s="109"/>
      <c r="F88" s="109">
        <v>1800</v>
      </c>
      <c r="G88" s="38" t="s">
        <v>578</v>
      </c>
    </row>
    <row r="89" spans="1:7" ht="19.5" customHeight="1">
      <c r="A89" s="97">
        <v>42682</v>
      </c>
      <c r="B89" s="38">
        <v>86</v>
      </c>
      <c r="C89" s="38" t="s">
        <v>579</v>
      </c>
      <c r="D89" s="35" t="s">
        <v>654</v>
      </c>
      <c r="E89" s="109"/>
      <c r="F89" s="109">
        <v>252</v>
      </c>
      <c r="G89" s="38" t="s">
        <v>585</v>
      </c>
    </row>
    <row r="90" spans="1:7" ht="18.75" customHeight="1">
      <c r="A90" s="97">
        <v>42685</v>
      </c>
      <c r="B90" s="38">
        <v>87</v>
      </c>
      <c r="C90" s="38" t="s">
        <v>655</v>
      </c>
      <c r="D90" s="37" t="s">
        <v>656</v>
      </c>
      <c r="E90" s="109"/>
      <c r="F90" s="109">
        <v>630</v>
      </c>
      <c r="G90" s="38" t="s">
        <v>578</v>
      </c>
    </row>
    <row r="91" spans="1:7" ht="23.25" customHeight="1">
      <c r="A91" s="97">
        <v>42685</v>
      </c>
      <c r="B91" s="38">
        <v>88</v>
      </c>
      <c r="C91" s="38" t="s">
        <v>575</v>
      </c>
      <c r="D91" s="37" t="s">
        <v>657</v>
      </c>
      <c r="E91" s="109"/>
      <c r="F91" s="109">
        <v>13630</v>
      </c>
      <c r="G91" s="38" t="s">
        <v>577</v>
      </c>
    </row>
    <row r="92" spans="1:7" ht="23.25" customHeight="1">
      <c r="A92" s="97">
        <v>42685</v>
      </c>
      <c r="B92" s="38">
        <v>89</v>
      </c>
      <c r="C92" s="38" t="s">
        <v>658</v>
      </c>
      <c r="D92" s="364" t="s">
        <v>659</v>
      </c>
      <c r="E92" s="109"/>
      <c r="F92" s="109">
        <v>175</v>
      </c>
      <c r="G92" s="38" t="s">
        <v>577</v>
      </c>
    </row>
    <row r="93" spans="1:7" ht="39" customHeight="1">
      <c r="A93" s="97">
        <v>42685</v>
      </c>
      <c r="B93" s="38">
        <v>90</v>
      </c>
      <c r="C93" s="38" t="s">
        <v>660</v>
      </c>
      <c r="D93" s="117" t="s">
        <v>661</v>
      </c>
      <c r="E93" s="109"/>
      <c r="F93" s="109">
        <v>7191</v>
      </c>
      <c r="G93" s="38" t="s">
        <v>572</v>
      </c>
    </row>
    <row r="94" spans="1:7" ht="30" customHeight="1">
      <c r="A94" s="97">
        <v>42688</v>
      </c>
      <c r="B94" s="38">
        <v>91</v>
      </c>
      <c r="C94" s="38" t="s">
        <v>662</v>
      </c>
      <c r="D94" s="35" t="s">
        <v>663</v>
      </c>
      <c r="E94" s="109"/>
      <c r="F94" s="109">
        <v>830</v>
      </c>
      <c r="G94" s="38" t="s">
        <v>578</v>
      </c>
    </row>
    <row r="95" spans="1:7" ht="22.5" customHeight="1">
      <c r="A95" s="97">
        <v>42688</v>
      </c>
      <c r="B95" s="38">
        <v>92</v>
      </c>
      <c r="C95" s="38" t="s">
        <v>651</v>
      </c>
      <c r="D95" s="35" t="s">
        <v>664</v>
      </c>
      <c r="E95" s="109"/>
      <c r="F95" s="109">
        <v>1350</v>
      </c>
      <c r="G95" s="38" t="s">
        <v>578</v>
      </c>
    </row>
    <row r="96" spans="1:7" ht="33.75" customHeight="1">
      <c r="A96" s="97">
        <v>42688</v>
      </c>
      <c r="B96" s="38">
        <v>93</v>
      </c>
      <c r="C96" s="38" t="s">
        <v>665</v>
      </c>
      <c r="D96" s="35" t="s">
        <v>666</v>
      </c>
      <c r="E96" s="109"/>
      <c r="F96" s="109">
        <v>4500</v>
      </c>
      <c r="G96" s="38" t="s">
        <v>578</v>
      </c>
    </row>
    <row r="97" spans="1:7" ht="34.5" customHeight="1">
      <c r="A97" s="97">
        <v>42691</v>
      </c>
      <c r="B97" s="38">
        <v>94</v>
      </c>
      <c r="C97" s="38" t="s">
        <v>575</v>
      </c>
      <c r="D97" s="117" t="s">
        <v>142</v>
      </c>
      <c r="E97" s="109"/>
      <c r="F97" s="109">
        <v>318407</v>
      </c>
      <c r="G97" s="38" t="s">
        <v>595</v>
      </c>
    </row>
    <row r="98" spans="1:7" ht="34.5" customHeight="1">
      <c r="A98" s="97">
        <v>42691</v>
      </c>
      <c r="B98" s="38">
        <v>95</v>
      </c>
      <c r="C98" s="38" t="s">
        <v>575</v>
      </c>
      <c r="D98" s="360" t="s">
        <v>142</v>
      </c>
      <c r="E98" s="109">
        <v>318407</v>
      </c>
      <c r="F98" s="109"/>
      <c r="G98" s="38" t="s">
        <v>595</v>
      </c>
    </row>
    <row r="99" spans="1:7" ht="18.75" customHeight="1">
      <c r="A99" s="97">
        <v>42691</v>
      </c>
      <c r="B99" s="38">
        <v>96</v>
      </c>
      <c r="C99" s="38" t="s">
        <v>579</v>
      </c>
      <c r="D99" s="117" t="s">
        <v>667</v>
      </c>
      <c r="E99" s="109"/>
      <c r="F99" s="109">
        <v>2590</v>
      </c>
      <c r="G99" s="38" t="s">
        <v>595</v>
      </c>
    </row>
    <row r="100" spans="1:7" ht="18.75" customHeight="1">
      <c r="A100" s="97">
        <v>42691</v>
      </c>
      <c r="B100" s="38">
        <v>97</v>
      </c>
      <c r="C100" s="38" t="s">
        <v>610</v>
      </c>
      <c r="D100" s="35" t="s">
        <v>668</v>
      </c>
      <c r="E100" s="109"/>
      <c r="F100" s="109">
        <v>1387</v>
      </c>
      <c r="G100" s="38" t="s">
        <v>585</v>
      </c>
    </row>
    <row r="101" spans="1:7" ht="18.75" customHeight="1">
      <c r="A101" s="97">
        <v>42695</v>
      </c>
      <c r="B101" s="38">
        <v>98</v>
      </c>
      <c r="C101" s="38" t="s">
        <v>612</v>
      </c>
      <c r="D101" s="37" t="s">
        <v>669</v>
      </c>
      <c r="E101" s="109"/>
      <c r="F101" s="109">
        <v>800</v>
      </c>
      <c r="G101" s="38" t="s">
        <v>577</v>
      </c>
    </row>
    <row r="102" spans="1:7" ht="18.75" customHeight="1">
      <c r="A102" s="97">
        <v>42695</v>
      </c>
      <c r="B102" s="38">
        <v>99</v>
      </c>
      <c r="C102" s="38" t="s">
        <v>658</v>
      </c>
      <c r="D102" s="35" t="s">
        <v>670</v>
      </c>
      <c r="E102" s="109"/>
      <c r="F102" s="109">
        <v>560</v>
      </c>
      <c r="G102" s="38" t="s">
        <v>577</v>
      </c>
    </row>
    <row r="103" spans="1:7" ht="21" customHeight="1">
      <c r="A103" s="97">
        <v>42695</v>
      </c>
      <c r="B103" s="38">
        <v>100</v>
      </c>
      <c r="C103" s="38" t="s">
        <v>658</v>
      </c>
      <c r="D103" s="35" t="s">
        <v>671</v>
      </c>
      <c r="E103" s="109"/>
      <c r="F103" s="109">
        <v>200</v>
      </c>
      <c r="G103" s="38" t="s">
        <v>577</v>
      </c>
    </row>
    <row r="104" spans="1:7" ht="18.75" customHeight="1">
      <c r="A104" s="97">
        <v>42695</v>
      </c>
      <c r="B104" s="38">
        <v>101</v>
      </c>
      <c r="C104" s="38" t="s">
        <v>529</v>
      </c>
      <c r="D104" s="35" t="s">
        <v>672</v>
      </c>
      <c r="E104" s="109"/>
      <c r="F104" s="109">
        <v>200</v>
      </c>
      <c r="G104" s="38" t="s">
        <v>577</v>
      </c>
    </row>
    <row r="105" spans="1:7" ht="18.75" customHeight="1">
      <c r="A105" s="97">
        <v>42695</v>
      </c>
      <c r="B105" s="38">
        <v>102</v>
      </c>
      <c r="C105" s="38" t="s">
        <v>529</v>
      </c>
      <c r="D105" s="35" t="s">
        <v>673</v>
      </c>
      <c r="E105" s="109"/>
      <c r="F105" s="109">
        <v>560</v>
      </c>
      <c r="G105" s="38" t="s">
        <v>577</v>
      </c>
    </row>
    <row r="106" spans="1:7" ht="18.75" customHeight="1">
      <c r="A106" s="97">
        <v>42695</v>
      </c>
      <c r="B106" s="38">
        <v>103</v>
      </c>
      <c r="C106" s="38" t="s">
        <v>529</v>
      </c>
      <c r="D106" s="193" t="s">
        <v>674</v>
      </c>
      <c r="E106" s="109"/>
      <c r="F106" s="109">
        <v>400</v>
      </c>
      <c r="G106" s="38" t="s">
        <v>577</v>
      </c>
    </row>
    <row r="107" spans="1:7" ht="18.75" customHeight="1">
      <c r="A107" s="97">
        <v>42695</v>
      </c>
      <c r="B107" s="38">
        <v>104</v>
      </c>
      <c r="C107" s="38" t="s">
        <v>529</v>
      </c>
      <c r="D107" s="193" t="s">
        <v>675</v>
      </c>
      <c r="E107" s="109"/>
      <c r="F107" s="109">
        <v>910</v>
      </c>
      <c r="G107" s="38" t="s">
        <v>577</v>
      </c>
    </row>
    <row r="108" spans="1:7" ht="18.75" customHeight="1">
      <c r="A108" s="97">
        <v>42695</v>
      </c>
      <c r="B108" s="38">
        <v>105</v>
      </c>
      <c r="C108" s="38" t="s">
        <v>58</v>
      </c>
      <c r="D108" s="35" t="s">
        <v>676</v>
      </c>
      <c r="E108" s="109"/>
      <c r="F108" s="109">
        <v>600</v>
      </c>
      <c r="G108" s="38" t="s">
        <v>577</v>
      </c>
    </row>
    <row r="109" spans="1:7" ht="18.75" customHeight="1">
      <c r="A109" s="97">
        <v>42695</v>
      </c>
      <c r="B109" s="38">
        <v>106</v>
      </c>
      <c r="C109" s="38" t="s">
        <v>677</v>
      </c>
      <c r="D109" s="35" t="s">
        <v>678</v>
      </c>
      <c r="E109" s="109"/>
      <c r="F109" s="109">
        <v>4000</v>
      </c>
      <c r="G109" s="38" t="s">
        <v>577</v>
      </c>
    </row>
    <row r="110" spans="1:7" ht="18.75" customHeight="1">
      <c r="A110" s="97">
        <v>42695</v>
      </c>
      <c r="B110" s="38">
        <v>107</v>
      </c>
      <c r="C110" s="38" t="s">
        <v>679</v>
      </c>
      <c r="D110" s="35" t="s">
        <v>680</v>
      </c>
      <c r="E110" s="109"/>
      <c r="F110" s="109">
        <v>1888</v>
      </c>
      <c r="G110" s="38" t="s">
        <v>572</v>
      </c>
    </row>
    <row r="111" spans="1:7" ht="18.75" customHeight="1">
      <c r="A111" s="97">
        <v>42695</v>
      </c>
      <c r="B111" s="38">
        <v>108</v>
      </c>
      <c r="C111" s="38" t="s">
        <v>625</v>
      </c>
      <c r="D111" s="35" t="s">
        <v>681</v>
      </c>
      <c r="E111" s="109"/>
      <c r="F111" s="109">
        <v>6600</v>
      </c>
      <c r="G111" s="38" t="s">
        <v>577</v>
      </c>
    </row>
    <row r="112" spans="1:7" ht="18.75" customHeight="1">
      <c r="A112" s="97">
        <v>42695</v>
      </c>
      <c r="B112" s="38">
        <v>109</v>
      </c>
      <c r="C112" s="38" t="s">
        <v>625</v>
      </c>
      <c r="D112" s="35" t="s">
        <v>682</v>
      </c>
      <c r="E112" s="109"/>
      <c r="F112" s="109">
        <v>2719</v>
      </c>
      <c r="G112" s="38" t="s">
        <v>577</v>
      </c>
    </row>
    <row r="113" spans="1:7" ht="18.75" customHeight="1">
      <c r="A113" s="97">
        <v>42695</v>
      </c>
      <c r="B113" s="38">
        <v>110</v>
      </c>
      <c r="C113" s="38" t="s">
        <v>60</v>
      </c>
      <c r="D113" s="35" t="s">
        <v>683</v>
      </c>
      <c r="E113" s="109"/>
      <c r="F113" s="109">
        <v>455</v>
      </c>
      <c r="G113" s="38" t="s">
        <v>577</v>
      </c>
    </row>
    <row r="114" spans="1:7" ht="18.75" customHeight="1">
      <c r="A114" s="97">
        <v>42695</v>
      </c>
      <c r="B114" s="38">
        <v>111</v>
      </c>
      <c r="C114" s="38" t="s">
        <v>684</v>
      </c>
      <c r="D114" s="37" t="s">
        <v>685</v>
      </c>
      <c r="E114" s="109"/>
      <c r="F114" s="109">
        <v>6300</v>
      </c>
      <c r="G114" s="38" t="s">
        <v>578</v>
      </c>
    </row>
    <row r="115" spans="1:7" ht="18.75" customHeight="1">
      <c r="A115" s="97">
        <v>42695</v>
      </c>
      <c r="B115" s="38">
        <v>112</v>
      </c>
      <c r="C115" s="125" t="s">
        <v>594</v>
      </c>
      <c r="D115" s="185" t="s">
        <v>686</v>
      </c>
      <c r="E115" s="126">
        <v>20000</v>
      </c>
      <c r="F115" s="126"/>
      <c r="G115" s="125" t="s">
        <v>595</v>
      </c>
    </row>
    <row r="116" spans="1:7" ht="18.75" customHeight="1">
      <c r="A116" s="97">
        <v>42696</v>
      </c>
      <c r="B116" s="38">
        <v>113</v>
      </c>
      <c r="C116" s="38" t="s">
        <v>575</v>
      </c>
      <c r="D116" s="35" t="s">
        <v>687</v>
      </c>
      <c r="E116" s="109">
        <v>6300</v>
      </c>
      <c r="F116" s="109"/>
      <c r="G116" s="38" t="s">
        <v>577</v>
      </c>
    </row>
    <row r="117" spans="1:7" ht="18.75" customHeight="1">
      <c r="A117" s="97">
        <v>42696</v>
      </c>
      <c r="B117" s="38">
        <v>114</v>
      </c>
      <c r="C117" s="38" t="s">
        <v>575</v>
      </c>
      <c r="D117" s="35" t="s">
        <v>688</v>
      </c>
      <c r="E117" s="109"/>
      <c r="F117" s="109">
        <v>6300</v>
      </c>
      <c r="G117" s="38" t="s">
        <v>577</v>
      </c>
    </row>
    <row r="118" spans="1:7" ht="18.75" customHeight="1">
      <c r="A118" s="97">
        <v>42697</v>
      </c>
      <c r="B118" s="38">
        <v>115</v>
      </c>
      <c r="C118" s="38" t="s">
        <v>689</v>
      </c>
      <c r="D118" s="35" t="s">
        <v>690</v>
      </c>
      <c r="E118" s="109"/>
      <c r="F118" s="109">
        <v>1800</v>
      </c>
      <c r="G118" s="38" t="s">
        <v>578</v>
      </c>
    </row>
    <row r="119" spans="1:7" ht="18.75" customHeight="1">
      <c r="A119" s="97">
        <v>42697</v>
      </c>
      <c r="B119" s="38">
        <v>116</v>
      </c>
      <c r="C119" s="38" t="s">
        <v>116</v>
      </c>
      <c r="D119" s="35" t="s">
        <v>691</v>
      </c>
      <c r="E119" s="109"/>
      <c r="F119" s="109">
        <v>400</v>
      </c>
      <c r="G119" s="38" t="s">
        <v>578</v>
      </c>
    </row>
    <row r="120" spans="1:7" ht="18.75" customHeight="1">
      <c r="A120" s="97">
        <v>42697</v>
      </c>
      <c r="B120" s="38">
        <v>117</v>
      </c>
      <c r="C120" s="38" t="s">
        <v>689</v>
      </c>
      <c r="D120" s="35" t="s">
        <v>692</v>
      </c>
      <c r="E120" s="109"/>
      <c r="F120" s="109">
        <v>3300</v>
      </c>
      <c r="G120" s="38" t="s">
        <v>578</v>
      </c>
    </row>
    <row r="121" spans="1:7" ht="18.75" customHeight="1">
      <c r="A121" s="97">
        <v>42697</v>
      </c>
      <c r="B121" s="38">
        <v>118</v>
      </c>
      <c r="C121" s="38" t="s">
        <v>116</v>
      </c>
      <c r="D121" s="35" t="s">
        <v>693</v>
      </c>
      <c r="E121" s="109"/>
      <c r="F121" s="109">
        <v>700</v>
      </c>
      <c r="G121" s="38" t="s">
        <v>577</v>
      </c>
    </row>
    <row r="122" spans="1:7" ht="19.5" customHeight="1">
      <c r="A122" s="97">
        <v>42697</v>
      </c>
      <c r="B122" s="38">
        <v>119</v>
      </c>
      <c r="C122" s="38" t="s">
        <v>116</v>
      </c>
      <c r="D122" s="35" t="s">
        <v>694</v>
      </c>
      <c r="E122" s="109"/>
      <c r="F122" s="109">
        <v>2300</v>
      </c>
      <c r="G122" s="38" t="s">
        <v>577</v>
      </c>
    </row>
    <row r="123" spans="1:7" ht="18.75" customHeight="1">
      <c r="A123" s="97">
        <v>42697</v>
      </c>
      <c r="B123" s="38">
        <v>120</v>
      </c>
      <c r="C123" s="38" t="s">
        <v>116</v>
      </c>
      <c r="D123" s="35" t="s">
        <v>695</v>
      </c>
      <c r="E123" s="109"/>
      <c r="F123" s="109">
        <v>7100</v>
      </c>
      <c r="G123" s="38" t="s">
        <v>577</v>
      </c>
    </row>
    <row r="124" spans="1:7" ht="18.75" customHeight="1">
      <c r="A124" s="97">
        <v>42699</v>
      </c>
      <c r="B124" s="38">
        <v>121</v>
      </c>
      <c r="C124" s="38" t="s">
        <v>579</v>
      </c>
      <c r="D124" s="35" t="s">
        <v>696</v>
      </c>
      <c r="E124" s="109"/>
      <c r="F124" s="109">
        <v>792</v>
      </c>
      <c r="G124" s="38" t="s">
        <v>595</v>
      </c>
    </row>
    <row r="125" spans="1:7" ht="18.75" customHeight="1">
      <c r="A125" s="97">
        <v>42699</v>
      </c>
      <c r="B125" s="38">
        <v>122</v>
      </c>
      <c r="C125" s="38" t="s">
        <v>582</v>
      </c>
      <c r="D125" s="35" t="s">
        <v>697</v>
      </c>
      <c r="E125" s="109">
        <v>8200</v>
      </c>
      <c r="F125" s="109"/>
      <c r="G125" s="38" t="s">
        <v>577</v>
      </c>
    </row>
    <row r="126" spans="1:7" ht="21" customHeight="1">
      <c r="A126" s="97">
        <v>42699</v>
      </c>
      <c r="B126" s="38">
        <v>123</v>
      </c>
      <c r="C126" s="38" t="s">
        <v>698</v>
      </c>
      <c r="D126" s="35" t="s">
        <v>699</v>
      </c>
      <c r="E126" s="109"/>
      <c r="F126" s="109">
        <v>11810</v>
      </c>
      <c r="G126" s="38" t="s">
        <v>572</v>
      </c>
    </row>
    <row r="127" spans="1:7" ht="32.25" customHeight="1">
      <c r="A127" s="97">
        <v>42699</v>
      </c>
      <c r="B127" s="38">
        <v>124</v>
      </c>
      <c r="C127" s="38" t="s">
        <v>700</v>
      </c>
      <c r="D127" s="35" t="s">
        <v>701</v>
      </c>
      <c r="E127" s="109"/>
      <c r="F127" s="109">
        <v>9020</v>
      </c>
      <c r="G127" s="38" t="s">
        <v>578</v>
      </c>
    </row>
    <row r="128" spans="1:7" ht="18.75" customHeight="1">
      <c r="A128" s="97">
        <v>42702</v>
      </c>
      <c r="B128" s="38">
        <v>125</v>
      </c>
      <c r="C128" s="38" t="s">
        <v>619</v>
      </c>
      <c r="D128" s="35" t="s">
        <v>702</v>
      </c>
      <c r="E128" s="109"/>
      <c r="F128" s="109">
        <v>7000</v>
      </c>
      <c r="G128" s="38" t="s">
        <v>566</v>
      </c>
    </row>
    <row r="129" spans="1:7" ht="18.75" customHeight="1">
      <c r="A129" s="97">
        <v>42702</v>
      </c>
      <c r="B129" s="38">
        <v>126</v>
      </c>
      <c r="C129" s="38" t="s">
        <v>703</v>
      </c>
      <c r="D129" s="35" t="s">
        <v>704</v>
      </c>
      <c r="E129" s="109"/>
      <c r="F129" s="109">
        <v>4000</v>
      </c>
      <c r="G129" s="38" t="s">
        <v>585</v>
      </c>
    </row>
    <row r="130" spans="1:7" ht="18.75" customHeight="1">
      <c r="A130" s="97">
        <v>42703</v>
      </c>
      <c r="B130" s="38">
        <v>127</v>
      </c>
      <c r="C130" s="38" t="s">
        <v>689</v>
      </c>
      <c r="D130" s="37" t="s">
        <v>705</v>
      </c>
      <c r="E130" s="109"/>
      <c r="F130" s="109">
        <v>100</v>
      </c>
      <c r="G130" s="38" t="s">
        <v>585</v>
      </c>
    </row>
    <row r="131" spans="1:7" ht="20.25" customHeight="1">
      <c r="A131" s="97">
        <v>42703</v>
      </c>
      <c r="B131" s="38">
        <v>128</v>
      </c>
      <c r="C131" s="38" t="s">
        <v>689</v>
      </c>
      <c r="D131" s="35" t="s">
        <v>706</v>
      </c>
      <c r="E131" s="109"/>
      <c r="F131" s="109">
        <v>1600</v>
      </c>
      <c r="G131" s="38" t="s">
        <v>585</v>
      </c>
    </row>
    <row r="132" spans="1:8" ht="18.75" customHeight="1">
      <c r="A132" s="97">
        <v>42703</v>
      </c>
      <c r="B132" s="38">
        <v>129</v>
      </c>
      <c r="C132" s="359" t="s">
        <v>660</v>
      </c>
      <c r="D132" s="116" t="s">
        <v>707</v>
      </c>
      <c r="E132" s="109"/>
      <c r="F132" s="109">
        <v>456</v>
      </c>
      <c r="G132" s="38" t="s">
        <v>572</v>
      </c>
      <c r="H132" s="196"/>
    </row>
    <row r="133" spans="1:7" ht="16.5">
      <c r="A133" s="97">
        <v>42703</v>
      </c>
      <c r="B133" s="38">
        <v>130</v>
      </c>
      <c r="C133" s="38" t="s">
        <v>708</v>
      </c>
      <c r="D133" s="117" t="s">
        <v>709</v>
      </c>
      <c r="E133" s="109"/>
      <c r="F133" s="109">
        <v>2126</v>
      </c>
      <c r="G133" s="38" t="s">
        <v>578</v>
      </c>
    </row>
    <row r="134" spans="1:7" ht="28.5">
      <c r="A134" s="97">
        <v>42705</v>
      </c>
      <c r="B134" s="38">
        <v>131</v>
      </c>
      <c r="C134" s="38" t="s">
        <v>708</v>
      </c>
      <c r="D134" s="117" t="s">
        <v>710</v>
      </c>
      <c r="E134" s="109"/>
      <c r="F134" s="109">
        <v>2874</v>
      </c>
      <c r="G134" s="38" t="s">
        <v>578</v>
      </c>
    </row>
    <row r="135" spans="1:7" ht="16.5">
      <c r="A135" s="97">
        <v>42705</v>
      </c>
      <c r="B135" s="38">
        <v>132</v>
      </c>
      <c r="C135" s="38" t="s">
        <v>570</v>
      </c>
      <c r="D135" s="35" t="s">
        <v>711</v>
      </c>
      <c r="E135" s="109"/>
      <c r="F135" s="109">
        <v>4800</v>
      </c>
      <c r="G135" s="38" t="s">
        <v>572</v>
      </c>
    </row>
    <row r="136" spans="1:7" ht="16.5">
      <c r="A136" s="97">
        <v>42705</v>
      </c>
      <c r="B136" s="38">
        <v>133</v>
      </c>
      <c r="C136" s="38" t="s">
        <v>573</v>
      </c>
      <c r="D136" s="35" t="s">
        <v>712</v>
      </c>
      <c r="E136" s="109"/>
      <c r="F136" s="109">
        <v>1400</v>
      </c>
      <c r="G136" s="38" t="s">
        <v>572</v>
      </c>
    </row>
    <row r="137" spans="1:7" ht="16.5">
      <c r="A137" s="97">
        <v>42705</v>
      </c>
      <c r="B137" s="38">
        <v>134</v>
      </c>
      <c r="C137" s="38" t="s">
        <v>713</v>
      </c>
      <c r="D137" s="35" t="s">
        <v>714</v>
      </c>
      <c r="E137" s="109"/>
      <c r="F137" s="109">
        <v>5000</v>
      </c>
      <c r="G137" s="38" t="s">
        <v>595</v>
      </c>
    </row>
    <row r="138" spans="1:7" ht="16.5">
      <c r="A138" s="97">
        <v>42705</v>
      </c>
      <c r="B138" s="38">
        <v>135</v>
      </c>
      <c r="C138" s="38" t="s">
        <v>575</v>
      </c>
      <c r="D138" s="35" t="s">
        <v>715</v>
      </c>
      <c r="E138" s="109"/>
      <c r="F138" s="109">
        <v>4200</v>
      </c>
      <c r="G138" s="38" t="s">
        <v>577</v>
      </c>
    </row>
    <row r="139" spans="1:7" ht="28.5">
      <c r="A139" s="97">
        <v>42705</v>
      </c>
      <c r="B139" s="38">
        <v>136</v>
      </c>
      <c r="C139" s="38" t="s">
        <v>575</v>
      </c>
      <c r="D139" s="35" t="s">
        <v>716</v>
      </c>
      <c r="E139" s="109"/>
      <c r="F139" s="109">
        <v>800</v>
      </c>
      <c r="G139" s="38" t="s">
        <v>577</v>
      </c>
    </row>
    <row r="140" spans="1:7" ht="28.5">
      <c r="A140" s="97">
        <v>42705</v>
      </c>
      <c r="B140" s="38">
        <v>137</v>
      </c>
      <c r="C140" s="38" t="s">
        <v>575</v>
      </c>
      <c r="D140" s="35" t="s">
        <v>717</v>
      </c>
      <c r="E140" s="109"/>
      <c r="F140" s="109">
        <v>3600</v>
      </c>
      <c r="G140" s="38" t="s">
        <v>577</v>
      </c>
    </row>
    <row r="141" spans="1:7" ht="28.5">
      <c r="A141" s="97">
        <v>42705</v>
      </c>
      <c r="B141" s="38">
        <v>138</v>
      </c>
      <c r="C141" s="38" t="s">
        <v>575</v>
      </c>
      <c r="D141" s="35" t="s">
        <v>718</v>
      </c>
      <c r="E141" s="109"/>
      <c r="F141" s="109">
        <v>5000</v>
      </c>
      <c r="G141" s="38" t="s">
        <v>577</v>
      </c>
    </row>
    <row r="142" spans="1:7" ht="28.5">
      <c r="A142" s="97">
        <v>42705</v>
      </c>
      <c r="B142" s="38">
        <v>139</v>
      </c>
      <c r="C142" s="38" t="s">
        <v>575</v>
      </c>
      <c r="D142" s="35" t="s">
        <v>719</v>
      </c>
      <c r="E142" s="109"/>
      <c r="F142" s="109">
        <v>1000</v>
      </c>
      <c r="G142" s="38" t="s">
        <v>577</v>
      </c>
    </row>
    <row r="143" spans="1:7" ht="28.5">
      <c r="A143" s="97">
        <v>42705</v>
      </c>
      <c r="B143" s="38">
        <v>140</v>
      </c>
      <c r="C143" s="38" t="s">
        <v>575</v>
      </c>
      <c r="D143" s="35" t="s">
        <v>720</v>
      </c>
      <c r="E143" s="109"/>
      <c r="F143" s="109">
        <v>5000</v>
      </c>
      <c r="G143" s="38" t="s">
        <v>577</v>
      </c>
    </row>
    <row r="144" spans="1:7" ht="28.5">
      <c r="A144" s="97">
        <v>42705</v>
      </c>
      <c r="B144" s="38">
        <v>141</v>
      </c>
      <c r="C144" s="38" t="s">
        <v>575</v>
      </c>
      <c r="D144" s="35" t="s">
        <v>721</v>
      </c>
      <c r="E144" s="109"/>
      <c r="F144" s="109">
        <v>5000</v>
      </c>
      <c r="G144" s="38" t="s">
        <v>577</v>
      </c>
    </row>
    <row r="145" spans="1:7" ht="16.5">
      <c r="A145" s="97">
        <v>42705</v>
      </c>
      <c r="B145" s="38">
        <v>142</v>
      </c>
      <c r="C145" s="38" t="s">
        <v>575</v>
      </c>
      <c r="D145" s="35" t="s">
        <v>722</v>
      </c>
      <c r="E145" s="109"/>
      <c r="F145" s="109">
        <v>8681</v>
      </c>
      <c r="G145" s="38" t="s">
        <v>577</v>
      </c>
    </row>
    <row r="146" spans="1:7" ht="16.5">
      <c r="A146" s="97">
        <v>42705</v>
      </c>
      <c r="B146" s="38">
        <v>143</v>
      </c>
      <c r="C146" s="38" t="s">
        <v>575</v>
      </c>
      <c r="D146" s="35" t="s">
        <v>723</v>
      </c>
      <c r="E146" s="109"/>
      <c r="F146" s="109">
        <v>3000</v>
      </c>
      <c r="G146" s="38" t="s">
        <v>577</v>
      </c>
    </row>
    <row r="147" spans="1:7" ht="16.5">
      <c r="A147" s="97">
        <v>42705</v>
      </c>
      <c r="B147" s="38">
        <v>144</v>
      </c>
      <c r="C147" s="38" t="s">
        <v>575</v>
      </c>
      <c r="D147" s="117" t="s">
        <v>724</v>
      </c>
      <c r="E147" s="109"/>
      <c r="F147" s="109">
        <v>87400</v>
      </c>
      <c r="G147" s="38" t="s">
        <v>577</v>
      </c>
    </row>
    <row r="148" spans="1:7" ht="16.5">
      <c r="A148" s="97">
        <v>42705</v>
      </c>
      <c r="B148" s="38">
        <v>145</v>
      </c>
      <c r="C148" s="38" t="s">
        <v>575</v>
      </c>
      <c r="D148" s="35" t="s">
        <v>725</v>
      </c>
      <c r="E148" s="109"/>
      <c r="F148" s="109">
        <v>4400</v>
      </c>
      <c r="G148" s="38" t="s">
        <v>577</v>
      </c>
    </row>
    <row r="149" spans="1:7" ht="16.5">
      <c r="A149" s="97">
        <v>42705</v>
      </c>
      <c r="B149" s="38">
        <v>146</v>
      </c>
      <c r="C149" s="38" t="s">
        <v>726</v>
      </c>
      <c r="D149" s="35" t="s">
        <v>727</v>
      </c>
      <c r="E149" s="109"/>
      <c r="F149" s="109">
        <v>212</v>
      </c>
      <c r="G149" s="38" t="s">
        <v>585</v>
      </c>
    </row>
    <row r="150" spans="1:7" ht="16.5">
      <c r="A150" s="97">
        <v>42705</v>
      </c>
      <c r="B150" s="38">
        <v>147</v>
      </c>
      <c r="C150" s="38" t="s">
        <v>726</v>
      </c>
      <c r="D150" s="35" t="s">
        <v>727</v>
      </c>
      <c r="E150" s="109"/>
      <c r="F150" s="109">
        <v>212</v>
      </c>
      <c r="G150" s="38" t="s">
        <v>585</v>
      </c>
    </row>
    <row r="151" spans="1:7" ht="16.5">
      <c r="A151" s="97">
        <v>42705</v>
      </c>
      <c r="B151" s="38">
        <v>148</v>
      </c>
      <c r="C151" s="125" t="s">
        <v>660</v>
      </c>
      <c r="D151" s="185" t="s">
        <v>728</v>
      </c>
      <c r="E151" s="126"/>
      <c r="F151" s="126">
        <v>309</v>
      </c>
      <c r="G151" s="125" t="s">
        <v>572</v>
      </c>
    </row>
    <row r="152" spans="1:7" ht="16.5">
      <c r="A152" s="97">
        <v>42709</v>
      </c>
      <c r="B152" s="38">
        <v>149</v>
      </c>
      <c r="C152" s="38" t="s">
        <v>575</v>
      </c>
      <c r="D152" s="117" t="s">
        <v>729</v>
      </c>
      <c r="E152" s="109"/>
      <c r="F152" s="109">
        <v>3850</v>
      </c>
      <c r="G152" s="38" t="s">
        <v>585</v>
      </c>
    </row>
    <row r="153" spans="1:7" ht="28.5">
      <c r="A153" s="97">
        <v>42709</v>
      </c>
      <c r="B153" s="38">
        <v>150</v>
      </c>
      <c r="C153" s="38" t="s">
        <v>689</v>
      </c>
      <c r="D153" s="35" t="s">
        <v>730</v>
      </c>
      <c r="E153" s="109"/>
      <c r="F153" s="109">
        <v>400</v>
      </c>
      <c r="G153" s="38" t="s">
        <v>585</v>
      </c>
    </row>
    <row r="154" spans="1:7" ht="16.5">
      <c r="A154" s="97">
        <v>42709</v>
      </c>
      <c r="B154" s="38">
        <v>151</v>
      </c>
      <c r="C154" s="191" t="s">
        <v>575</v>
      </c>
      <c r="D154" s="365" t="s">
        <v>731</v>
      </c>
      <c r="E154" s="123">
        <v>8000</v>
      </c>
      <c r="F154" s="123"/>
      <c r="G154" s="383" t="s">
        <v>577</v>
      </c>
    </row>
    <row r="155" spans="1:7" ht="16.5">
      <c r="A155" s="97">
        <v>42709</v>
      </c>
      <c r="B155" s="38">
        <v>152</v>
      </c>
      <c r="C155" s="38" t="s">
        <v>579</v>
      </c>
      <c r="D155" s="37" t="s">
        <v>732</v>
      </c>
      <c r="E155" s="109"/>
      <c r="F155" s="109">
        <v>473</v>
      </c>
      <c r="G155" s="38" t="s">
        <v>595</v>
      </c>
    </row>
    <row r="156" spans="1:7" ht="16.5">
      <c r="A156" s="97">
        <v>42709</v>
      </c>
      <c r="B156" s="38">
        <v>153</v>
      </c>
      <c r="C156" s="38" t="s">
        <v>610</v>
      </c>
      <c r="D156" s="35" t="s">
        <v>733</v>
      </c>
      <c r="E156" s="109"/>
      <c r="F156" s="109">
        <v>1406</v>
      </c>
      <c r="G156" s="38" t="s">
        <v>585</v>
      </c>
    </row>
    <row r="157" spans="1:7" ht="28.5">
      <c r="A157" s="97">
        <v>42711</v>
      </c>
      <c r="B157" s="38">
        <v>154</v>
      </c>
      <c r="C157" s="38" t="s">
        <v>689</v>
      </c>
      <c r="D157" s="35" t="s">
        <v>734</v>
      </c>
      <c r="E157" s="109"/>
      <c r="F157" s="109">
        <v>2100</v>
      </c>
      <c r="G157" s="38" t="s">
        <v>577</v>
      </c>
    </row>
    <row r="158" spans="1:7" ht="28.5">
      <c r="A158" s="97">
        <v>42711</v>
      </c>
      <c r="B158" s="38">
        <v>155</v>
      </c>
      <c r="C158" s="38" t="s">
        <v>689</v>
      </c>
      <c r="D158" s="117" t="s">
        <v>735</v>
      </c>
      <c r="E158" s="109"/>
      <c r="F158" s="109">
        <v>800</v>
      </c>
      <c r="G158" s="38" t="s">
        <v>577</v>
      </c>
    </row>
    <row r="159" spans="1:7" ht="16.5">
      <c r="A159" s="97">
        <v>42711</v>
      </c>
      <c r="B159" s="38">
        <v>156</v>
      </c>
      <c r="C159" s="38" t="s">
        <v>736</v>
      </c>
      <c r="D159" s="35" t="s">
        <v>737</v>
      </c>
      <c r="E159" s="109"/>
      <c r="F159" s="109">
        <v>4928</v>
      </c>
      <c r="G159" s="38" t="s">
        <v>578</v>
      </c>
    </row>
    <row r="160" spans="1:7" ht="16.5">
      <c r="A160" s="97">
        <v>42712</v>
      </c>
      <c r="B160" s="38">
        <v>157</v>
      </c>
      <c r="C160" s="38" t="s">
        <v>588</v>
      </c>
      <c r="D160" s="35" t="s">
        <v>738</v>
      </c>
      <c r="E160" s="109"/>
      <c r="F160" s="109">
        <v>6000</v>
      </c>
      <c r="G160" s="38" t="s">
        <v>572</v>
      </c>
    </row>
    <row r="161" spans="1:7" ht="16.5">
      <c r="A161" s="97">
        <v>42712</v>
      </c>
      <c r="B161" s="38">
        <v>158</v>
      </c>
      <c r="C161" s="38" t="s">
        <v>588</v>
      </c>
      <c r="D161" s="35" t="s">
        <v>739</v>
      </c>
      <c r="E161" s="109"/>
      <c r="F161" s="109">
        <v>24000</v>
      </c>
      <c r="G161" s="38" t="s">
        <v>572</v>
      </c>
    </row>
    <row r="162" spans="1:7" ht="16.5">
      <c r="A162" s="97">
        <v>42712</v>
      </c>
      <c r="B162" s="38">
        <v>159</v>
      </c>
      <c r="C162" s="38" t="s">
        <v>579</v>
      </c>
      <c r="D162" s="35" t="s">
        <v>740</v>
      </c>
      <c r="E162" s="109"/>
      <c r="F162" s="109">
        <v>180</v>
      </c>
      <c r="G162" s="38" t="s">
        <v>572</v>
      </c>
    </row>
    <row r="163" spans="1:7" ht="16.5">
      <c r="A163" s="97">
        <v>42712</v>
      </c>
      <c r="B163" s="38">
        <v>160</v>
      </c>
      <c r="C163" s="38" t="s">
        <v>594</v>
      </c>
      <c r="D163" s="35" t="s">
        <v>741</v>
      </c>
      <c r="E163" s="109">
        <v>5000</v>
      </c>
      <c r="F163" s="109"/>
      <c r="G163" s="38" t="s">
        <v>595</v>
      </c>
    </row>
    <row r="164" spans="1:7" ht="16.5">
      <c r="A164" s="97">
        <v>42712</v>
      </c>
      <c r="B164" s="38">
        <v>161</v>
      </c>
      <c r="C164" s="38" t="s">
        <v>651</v>
      </c>
      <c r="D164" s="35" t="s">
        <v>742</v>
      </c>
      <c r="E164" s="109"/>
      <c r="F164" s="109">
        <v>352</v>
      </c>
      <c r="G164" s="38" t="s">
        <v>578</v>
      </c>
    </row>
    <row r="165" spans="1:7" ht="16.5">
      <c r="A165" s="97">
        <v>42712</v>
      </c>
      <c r="B165" s="38">
        <v>162</v>
      </c>
      <c r="C165" s="38" t="s">
        <v>689</v>
      </c>
      <c r="D165" s="35" t="s">
        <v>743</v>
      </c>
      <c r="E165" s="109"/>
      <c r="F165" s="109">
        <v>100</v>
      </c>
      <c r="G165" s="38" t="s">
        <v>577</v>
      </c>
    </row>
    <row r="166" spans="1:7" ht="16.5">
      <c r="A166" s="97">
        <v>42713</v>
      </c>
      <c r="B166" s="38">
        <v>163</v>
      </c>
      <c r="C166" s="354" t="s">
        <v>601</v>
      </c>
      <c r="D166" s="360" t="s">
        <v>530</v>
      </c>
      <c r="E166" s="194">
        <v>79000</v>
      </c>
      <c r="F166" s="194"/>
      <c r="G166" s="354" t="s">
        <v>595</v>
      </c>
    </row>
    <row r="167" spans="1:7" ht="16.5">
      <c r="A167" s="97">
        <v>42713</v>
      </c>
      <c r="B167" s="38">
        <v>164</v>
      </c>
      <c r="C167" s="38" t="s">
        <v>579</v>
      </c>
      <c r="D167" s="35" t="s">
        <v>744</v>
      </c>
      <c r="E167" s="109"/>
      <c r="F167" s="109">
        <v>3180</v>
      </c>
      <c r="G167" s="38" t="s">
        <v>585</v>
      </c>
    </row>
    <row r="168" spans="1:7" ht="16.5">
      <c r="A168" s="97">
        <v>42716</v>
      </c>
      <c r="B168" s="38">
        <v>165</v>
      </c>
      <c r="C168" s="38" t="s">
        <v>531</v>
      </c>
      <c r="D168" s="35" t="s">
        <v>745</v>
      </c>
      <c r="E168" s="109">
        <v>185500</v>
      </c>
      <c r="F168" s="109"/>
      <c r="G168" s="38" t="s">
        <v>595</v>
      </c>
    </row>
    <row r="169" spans="1:7" ht="16.5">
      <c r="A169" s="97">
        <v>42716</v>
      </c>
      <c r="B169" s="38">
        <v>166</v>
      </c>
      <c r="C169" s="38" t="s">
        <v>579</v>
      </c>
      <c r="D169" s="117" t="s">
        <v>301</v>
      </c>
      <c r="E169" s="109"/>
      <c r="F169" s="109">
        <v>4965</v>
      </c>
      <c r="G169" s="354" t="s">
        <v>595</v>
      </c>
    </row>
    <row r="170" spans="1:7" ht="16.5">
      <c r="A170" s="97">
        <v>42716</v>
      </c>
      <c r="B170" s="38">
        <v>167</v>
      </c>
      <c r="C170" s="38" t="s">
        <v>575</v>
      </c>
      <c r="D170" s="35" t="s">
        <v>746</v>
      </c>
      <c r="E170" s="109">
        <v>5000</v>
      </c>
      <c r="F170" s="109"/>
      <c r="G170" s="38" t="s">
        <v>577</v>
      </c>
    </row>
    <row r="171" spans="1:7" ht="28.5">
      <c r="A171" s="97">
        <v>42716</v>
      </c>
      <c r="B171" s="38">
        <v>168</v>
      </c>
      <c r="C171" s="38" t="s">
        <v>575</v>
      </c>
      <c r="D171" s="35" t="s">
        <v>747</v>
      </c>
      <c r="E171" s="123"/>
      <c r="F171" s="123">
        <v>10000</v>
      </c>
      <c r="G171" s="38" t="s">
        <v>577</v>
      </c>
    </row>
    <row r="172" spans="1:7" ht="16.5">
      <c r="A172" s="97">
        <v>42717</v>
      </c>
      <c r="B172" s="38">
        <v>169</v>
      </c>
      <c r="C172" s="38" t="s">
        <v>748</v>
      </c>
      <c r="D172" s="35" t="s">
        <v>749</v>
      </c>
      <c r="E172" s="109"/>
      <c r="F172" s="109">
        <v>7500</v>
      </c>
      <c r="G172" s="38" t="s">
        <v>577</v>
      </c>
    </row>
    <row r="173" spans="1:7" ht="16.5">
      <c r="A173" s="97">
        <v>42717</v>
      </c>
      <c r="B173" s="38">
        <v>170</v>
      </c>
      <c r="C173" s="38" t="s">
        <v>748</v>
      </c>
      <c r="D173" s="35" t="s">
        <v>750</v>
      </c>
      <c r="E173" s="109"/>
      <c r="F173" s="109">
        <v>3560</v>
      </c>
      <c r="G173" s="38" t="s">
        <v>577</v>
      </c>
    </row>
    <row r="174" spans="1:7" ht="16.5">
      <c r="A174" s="97">
        <v>42721</v>
      </c>
      <c r="B174" s="38">
        <v>171</v>
      </c>
      <c r="C174" s="38" t="s">
        <v>751</v>
      </c>
      <c r="D174" s="35" t="s">
        <v>752</v>
      </c>
      <c r="E174" s="109"/>
      <c r="F174" s="109">
        <v>3000</v>
      </c>
      <c r="G174" s="38" t="s">
        <v>578</v>
      </c>
    </row>
    <row r="175" spans="1:7" ht="16.5">
      <c r="A175" s="97">
        <v>42721</v>
      </c>
      <c r="B175" s="38">
        <v>172</v>
      </c>
      <c r="C175" s="38" t="s">
        <v>753</v>
      </c>
      <c r="D175" s="35" t="s">
        <v>754</v>
      </c>
      <c r="E175" s="109"/>
      <c r="F175" s="109">
        <v>55200</v>
      </c>
      <c r="G175" s="38" t="s">
        <v>572</v>
      </c>
    </row>
    <row r="176" spans="1:7" ht="28.5">
      <c r="A176" s="97">
        <v>42721</v>
      </c>
      <c r="B176" s="38">
        <v>173</v>
      </c>
      <c r="C176" s="38" t="s">
        <v>689</v>
      </c>
      <c r="D176" s="35" t="s">
        <v>755</v>
      </c>
      <c r="E176" s="109"/>
      <c r="F176" s="109">
        <v>200</v>
      </c>
      <c r="G176" s="38" t="s">
        <v>577</v>
      </c>
    </row>
    <row r="177" spans="1:7" ht="16.5">
      <c r="A177" s="97">
        <v>42721</v>
      </c>
      <c r="B177" s="38">
        <v>174</v>
      </c>
      <c r="C177" s="38" t="s">
        <v>756</v>
      </c>
      <c r="D177" s="35" t="s">
        <v>757</v>
      </c>
      <c r="E177" s="109"/>
      <c r="F177" s="109">
        <v>43200</v>
      </c>
      <c r="G177" s="38" t="s">
        <v>578</v>
      </c>
    </row>
    <row r="178" spans="1:7" ht="42.75">
      <c r="A178" s="97">
        <v>42724</v>
      </c>
      <c r="B178" s="38">
        <v>175</v>
      </c>
      <c r="C178" s="38" t="s">
        <v>575</v>
      </c>
      <c r="D178" s="117" t="s">
        <v>532</v>
      </c>
      <c r="E178" s="109">
        <v>72400</v>
      </c>
      <c r="F178" s="109"/>
      <c r="G178" s="38" t="s">
        <v>577</v>
      </c>
    </row>
    <row r="179" spans="1:7" ht="16.5">
      <c r="A179" s="97">
        <v>42724</v>
      </c>
      <c r="B179" s="38">
        <v>176</v>
      </c>
      <c r="C179" s="38" t="s">
        <v>575</v>
      </c>
      <c r="D179" s="360" t="s">
        <v>533</v>
      </c>
      <c r="E179" s="109"/>
      <c r="F179" s="109">
        <v>15000</v>
      </c>
      <c r="G179" s="38" t="s">
        <v>577</v>
      </c>
    </row>
    <row r="180" spans="1:7" ht="16.5">
      <c r="A180" s="97">
        <v>42725</v>
      </c>
      <c r="B180" s="38">
        <v>177</v>
      </c>
      <c r="C180" s="38" t="s">
        <v>575</v>
      </c>
      <c r="D180" s="35" t="s">
        <v>758</v>
      </c>
      <c r="E180" s="109"/>
      <c r="F180" s="109">
        <v>400</v>
      </c>
      <c r="G180" s="38" t="s">
        <v>578</v>
      </c>
    </row>
    <row r="181" spans="1:7" ht="16.5">
      <c r="A181" s="97">
        <v>42725</v>
      </c>
      <c r="B181" s="38">
        <v>178</v>
      </c>
      <c r="C181" s="38" t="s">
        <v>601</v>
      </c>
      <c r="D181" s="117" t="s">
        <v>534</v>
      </c>
      <c r="E181" s="109">
        <v>38000</v>
      </c>
      <c r="F181" s="109"/>
      <c r="G181" s="38" t="s">
        <v>595</v>
      </c>
    </row>
    <row r="182" spans="1:7" ht="16.5">
      <c r="A182" s="97">
        <v>42727</v>
      </c>
      <c r="B182" s="38">
        <v>179</v>
      </c>
      <c r="C182" s="38" t="s">
        <v>579</v>
      </c>
      <c r="D182" s="364" t="s">
        <v>303</v>
      </c>
      <c r="E182" s="109"/>
      <c r="F182" s="109">
        <v>3302</v>
      </c>
      <c r="G182" s="38" t="s">
        <v>595</v>
      </c>
    </row>
    <row r="183" spans="1:7" ht="16.5">
      <c r="A183" s="97">
        <v>42727</v>
      </c>
      <c r="B183" s="38">
        <v>180</v>
      </c>
      <c r="C183" s="125" t="s">
        <v>612</v>
      </c>
      <c r="D183" s="185" t="s">
        <v>759</v>
      </c>
      <c r="E183" s="126"/>
      <c r="F183" s="126">
        <v>2400</v>
      </c>
      <c r="G183" s="125" t="s">
        <v>577</v>
      </c>
    </row>
    <row r="184" spans="1:7" ht="16.5">
      <c r="A184" s="97">
        <v>42727</v>
      </c>
      <c r="B184" s="38">
        <v>181</v>
      </c>
      <c r="C184" s="125" t="s">
        <v>612</v>
      </c>
      <c r="D184" s="185" t="s">
        <v>760</v>
      </c>
      <c r="E184" s="109"/>
      <c r="F184" s="109">
        <v>1924</v>
      </c>
      <c r="G184" s="125" t="s">
        <v>577</v>
      </c>
    </row>
    <row r="185" spans="1:7" ht="57">
      <c r="A185" s="97">
        <v>42727</v>
      </c>
      <c r="B185" s="38">
        <v>182</v>
      </c>
      <c r="C185" s="38" t="s">
        <v>601</v>
      </c>
      <c r="D185" s="37" t="s">
        <v>535</v>
      </c>
      <c r="E185" s="109"/>
      <c r="F185" s="109">
        <v>6000</v>
      </c>
      <c r="G185" s="38" t="s">
        <v>595</v>
      </c>
    </row>
    <row r="186" spans="1:7" ht="57">
      <c r="A186" s="97">
        <v>42727</v>
      </c>
      <c r="B186" s="38">
        <v>183</v>
      </c>
      <c r="C186" s="38" t="s">
        <v>575</v>
      </c>
      <c r="D186" s="37" t="s">
        <v>535</v>
      </c>
      <c r="E186" s="109">
        <v>3000</v>
      </c>
      <c r="F186" s="109"/>
      <c r="G186" s="38" t="s">
        <v>595</v>
      </c>
    </row>
    <row r="187" spans="1:7" ht="57">
      <c r="A187" s="97">
        <v>42727</v>
      </c>
      <c r="B187" s="38">
        <v>184</v>
      </c>
      <c r="C187" s="38" t="s">
        <v>575</v>
      </c>
      <c r="D187" s="37" t="s">
        <v>535</v>
      </c>
      <c r="E187" s="109">
        <v>3000</v>
      </c>
      <c r="F187" s="109"/>
      <c r="G187" s="38" t="s">
        <v>595</v>
      </c>
    </row>
    <row r="188" spans="1:7" ht="16.5">
      <c r="A188" s="97">
        <v>42727</v>
      </c>
      <c r="B188" s="38">
        <v>185</v>
      </c>
      <c r="C188" s="38" t="s">
        <v>575</v>
      </c>
      <c r="D188" s="35" t="s">
        <v>761</v>
      </c>
      <c r="E188" s="109"/>
      <c r="F188" s="109">
        <v>10800</v>
      </c>
      <c r="G188" s="125" t="s">
        <v>577</v>
      </c>
    </row>
    <row r="189" spans="1:7" ht="28.5">
      <c r="A189" s="97">
        <v>42730</v>
      </c>
      <c r="B189" s="38">
        <v>186</v>
      </c>
      <c r="C189" s="38" t="s">
        <v>582</v>
      </c>
      <c r="D189" s="364" t="s">
        <v>536</v>
      </c>
      <c r="E189" s="109">
        <v>700000</v>
      </c>
      <c r="F189" s="109"/>
      <c r="G189" s="38" t="s">
        <v>578</v>
      </c>
    </row>
    <row r="190" spans="1:7" ht="16.5">
      <c r="A190" s="97">
        <v>42730</v>
      </c>
      <c r="B190" s="38">
        <v>187</v>
      </c>
      <c r="C190" s="38" t="s">
        <v>582</v>
      </c>
      <c r="D190" s="35" t="s">
        <v>762</v>
      </c>
      <c r="E190" s="109"/>
      <c r="F190" s="109">
        <v>3000</v>
      </c>
      <c r="G190" s="125" t="s">
        <v>577</v>
      </c>
    </row>
    <row r="191" spans="1:7" ht="16.5">
      <c r="A191" s="97">
        <v>42730</v>
      </c>
      <c r="B191" s="38">
        <v>188</v>
      </c>
      <c r="C191" s="38" t="s">
        <v>619</v>
      </c>
      <c r="D191" s="35" t="s">
        <v>763</v>
      </c>
      <c r="E191" s="109"/>
      <c r="F191" s="109">
        <v>7000</v>
      </c>
      <c r="G191" s="38" t="s">
        <v>566</v>
      </c>
    </row>
    <row r="192" spans="1:7" ht="16.5">
      <c r="A192" s="97">
        <v>42730</v>
      </c>
      <c r="B192" s="38">
        <v>189</v>
      </c>
      <c r="C192" s="125" t="s">
        <v>713</v>
      </c>
      <c r="D192" s="185" t="s">
        <v>764</v>
      </c>
      <c r="E192" s="126"/>
      <c r="F192" s="126">
        <v>2500</v>
      </c>
      <c r="G192" s="125" t="s">
        <v>595</v>
      </c>
    </row>
    <row r="193" spans="1:7" ht="16.5">
      <c r="A193" s="97">
        <v>42731</v>
      </c>
      <c r="B193" s="38">
        <v>190</v>
      </c>
      <c r="C193" s="38" t="s">
        <v>665</v>
      </c>
      <c r="D193" s="35" t="s">
        <v>765</v>
      </c>
      <c r="E193" s="109"/>
      <c r="F193" s="109">
        <v>13384</v>
      </c>
      <c r="G193" s="38" t="s">
        <v>578</v>
      </c>
    </row>
    <row r="194" spans="1:7" ht="16.5">
      <c r="A194" s="97">
        <v>42731</v>
      </c>
      <c r="B194" s="38">
        <v>191</v>
      </c>
      <c r="C194" s="38" t="s">
        <v>766</v>
      </c>
      <c r="D194" s="35" t="s">
        <v>767</v>
      </c>
      <c r="E194" s="109"/>
      <c r="F194" s="109">
        <v>1500</v>
      </c>
      <c r="G194" s="38" t="s">
        <v>577</v>
      </c>
    </row>
    <row r="195" spans="1:7" ht="16.5">
      <c r="A195" s="97">
        <v>42731</v>
      </c>
      <c r="B195" s="38">
        <v>192</v>
      </c>
      <c r="C195" s="38" t="s">
        <v>630</v>
      </c>
      <c r="D195" s="117" t="s">
        <v>537</v>
      </c>
      <c r="E195" s="109">
        <v>757</v>
      </c>
      <c r="F195" s="109"/>
      <c r="G195" s="125" t="s">
        <v>595</v>
      </c>
    </row>
    <row r="196" spans="1:7" ht="16.5">
      <c r="A196" s="97">
        <v>42731</v>
      </c>
      <c r="B196" s="38">
        <v>193</v>
      </c>
      <c r="C196" s="38" t="s">
        <v>610</v>
      </c>
      <c r="D196" s="117" t="s">
        <v>768</v>
      </c>
      <c r="E196" s="109"/>
      <c r="F196" s="109">
        <v>539</v>
      </c>
      <c r="G196" s="38" t="s">
        <v>585</v>
      </c>
    </row>
    <row r="197" spans="1:7" ht="16.5">
      <c r="A197" s="97">
        <v>42731</v>
      </c>
      <c r="B197" s="38">
        <v>194</v>
      </c>
      <c r="C197" s="38" t="s">
        <v>579</v>
      </c>
      <c r="D197" s="117" t="s">
        <v>769</v>
      </c>
      <c r="E197" s="109"/>
      <c r="F197" s="109">
        <v>3300</v>
      </c>
      <c r="G197" s="38" t="s">
        <v>572</v>
      </c>
    </row>
    <row r="198" spans="1:7" ht="16.5">
      <c r="A198" s="97">
        <v>42731</v>
      </c>
      <c r="B198" s="38">
        <v>195</v>
      </c>
      <c r="C198" s="38" t="s">
        <v>588</v>
      </c>
      <c r="D198" s="117" t="s">
        <v>770</v>
      </c>
      <c r="E198" s="109"/>
      <c r="F198" s="109">
        <v>7000</v>
      </c>
      <c r="G198" s="38" t="s">
        <v>572</v>
      </c>
    </row>
    <row r="199" spans="1:7" ht="16.5">
      <c r="A199" s="97">
        <v>42731</v>
      </c>
      <c r="B199" s="38">
        <v>196</v>
      </c>
      <c r="C199" s="191" t="s">
        <v>582</v>
      </c>
      <c r="D199" s="360" t="s">
        <v>771</v>
      </c>
      <c r="E199" s="123">
        <v>14040</v>
      </c>
      <c r="F199" s="123"/>
      <c r="G199" s="191" t="s">
        <v>578</v>
      </c>
    </row>
    <row r="200" spans="1:7" ht="16.5">
      <c r="A200" s="97">
        <v>42731</v>
      </c>
      <c r="B200" s="38">
        <v>197</v>
      </c>
      <c r="C200" s="191" t="s">
        <v>582</v>
      </c>
      <c r="D200" s="35" t="s">
        <v>772</v>
      </c>
      <c r="E200" s="109"/>
      <c r="F200" s="109">
        <v>28080</v>
      </c>
      <c r="G200" s="191" t="s">
        <v>578</v>
      </c>
    </row>
    <row r="201" spans="1:7" ht="16.5">
      <c r="A201" s="97">
        <v>42732</v>
      </c>
      <c r="B201" s="38">
        <v>198</v>
      </c>
      <c r="C201" s="38" t="s">
        <v>570</v>
      </c>
      <c r="D201" s="35" t="s">
        <v>773</v>
      </c>
      <c r="E201" s="109"/>
      <c r="F201" s="109">
        <v>6800</v>
      </c>
      <c r="G201" s="38" t="s">
        <v>572</v>
      </c>
    </row>
    <row r="202" spans="1:7" ht="16.5">
      <c r="A202" s="97">
        <v>42732</v>
      </c>
      <c r="B202" s="38">
        <v>199</v>
      </c>
      <c r="C202" s="38" t="s">
        <v>573</v>
      </c>
      <c r="D202" s="35" t="s">
        <v>774</v>
      </c>
      <c r="E202" s="109"/>
      <c r="F202" s="109">
        <v>5000</v>
      </c>
      <c r="G202" s="38" t="s">
        <v>572</v>
      </c>
    </row>
    <row r="203" spans="1:7" ht="16.5">
      <c r="A203" s="97">
        <v>42732</v>
      </c>
      <c r="B203" s="38">
        <v>200</v>
      </c>
      <c r="C203" s="38" t="s">
        <v>775</v>
      </c>
      <c r="D203" s="35" t="s">
        <v>776</v>
      </c>
      <c r="E203" s="109"/>
      <c r="F203" s="109">
        <v>2400</v>
      </c>
      <c r="G203" s="38" t="s">
        <v>572</v>
      </c>
    </row>
    <row r="204" spans="1:7" ht="16.5">
      <c r="A204" s="97">
        <v>42732</v>
      </c>
      <c r="B204" s="38">
        <v>201</v>
      </c>
      <c r="C204" s="38" t="s">
        <v>775</v>
      </c>
      <c r="D204" s="35" t="s">
        <v>777</v>
      </c>
      <c r="E204" s="109"/>
      <c r="F204" s="109">
        <v>2400</v>
      </c>
      <c r="G204" s="38" t="s">
        <v>572</v>
      </c>
    </row>
    <row r="205" spans="1:7" ht="16.5">
      <c r="A205" s="97">
        <v>42738</v>
      </c>
      <c r="B205" s="38">
        <v>202</v>
      </c>
      <c r="C205" s="125" t="s">
        <v>660</v>
      </c>
      <c r="D205" s="185" t="s">
        <v>778</v>
      </c>
      <c r="E205" s="126"/>
      <c r="F205" s="126">
        <v>804</v>
      </c>
      <c r="G205" s="125" t="s">
        <v>572</v>
      </c>
    </row>
    <row r="206" spans="1:7" ht="16.5">
      <c r="A206" s="97">
        <v>42739</v>
      </c>
      <c r="B206" s="38">
        <v>203</v>
      </c>
      <c r="C206" s="38" t="s">
        <v>575</v>
      </c>
      <c r="D206" s="117" t="s">
        <v>779</v>
      </c>
      <c r="E206" s="109"/>
      <c r="F206" s="109">
        <v>3815</v>
      </c>
      <c r="G206" s="38" t="s">
        <v>585</v>
      </c>
    </row>
    <row r="207" spans="1:7" ht="16.5">
      <c r="A207" s="97">
        <v>42739</v>
      </c>
      <c r="B207" s="38">
        <v>204</v>
      </c>
      <c r="C207" s="38" t="s">
        <v>625</v>
      </c>
      <c r="D207" s="35" t="s">
        <v>780</v>
      </c>
      <c r="E207" s="109"/>
      <c r="F207" s="109">
        <v>2300</v>
      </c>
      <c r="G207" s="38" t="s">
        <v>577</v>
      </c>
    </row>
    <row r="208" spans="1:7" ht="16.5">
      <c r="A208" s="97">
        <v>42739</v>
      </c>
      <c r="B208" s="38">
        <v>205</v>
      </c>
      <c r="C208" s="38" t="s">
        <v>575</v>
      </c>
      <c r="D208" s="35" t="s">
        <v>781</v>
      </c>
      <c r="E208" s="109"/>
      <c r="F208" s="109">
        <v>2590</v>
      </c>
      <c r="G208" s="38" t="s">
        <v>578</v>
      </c>
    </row>
    <row r="209" spans="1:7" ht="16.5">
      <c r="A209" s="97">
        <v>42741</v>
      </c>
      <c r="B209" s="38">
        <v>206</v>
      </c>
      <c r="C209" s="38" t="s">
        <v>601</v>
      </c>
      <c r="D209" s="117" t="s">
        <v>538</v>
      </c>
      <c r="E209" s="109">
        <v>10000</v>
      </c>
      <c r="F209" s="109"/>
      <c r="G209" s="38" t="s">
        <v>595</v>
      </c>
    </row>
    <row r="210" spans="1:7" ht="42.75">
      <c r="A210" s="97">
        <v>42741</v>
      </c>
      <c r="B210" s="38">
        <v>207</v>
      </c>
      <c r="C210" s="38" t="s">
        <v>601</v>
      </c>
      <c r="D210" s="37" t="s">
        <v>539</v>
      </c>
      <c r="E210" s="109"/>
      <c r="F210" s="109">
        <v>5000</v>
      </c>
      <c r="G210" s="38" t="s">
        <v>595</v>
      </c>
    </row>
    <row r="211" spans="1:7" ht="42.75">
      <c r="A211" s="97">
        <v>42741</v>
      </c>
      <c r="B211" s="38">
        <v>208</v>
      </c>
      <c r="C211" s="38" t="s">
        <v>575</v>
      </c>
      <c r="D211" s="37" t="s">
        <v>539</v>
      </c>
      <c r="E211" s="109">
        <v>2500</v>
      </c>
      <c r="F211" s="109"/>
      <c r="G211" s="38" t="s">
        <v>595</v>
      </c>
    </row>
    <row r="212" spans="1:7" ht="42.75">
      <c r="A212" s="97">
        <v>42741</v>
      </c>
      <c r="B212" s="38">
        <v>209</v>
      </c>
      <c r="C212" s="38" t="s">
        <v>575</v>
      </c>
      <c r="D212" s="366" t="s">
        <v>539</v>
      </c>
      <c r="E212" s="109">
        <v>2500</v>
      </c>
      <c r="F212" s="109"/>
      <c r="G212" s="38" t="s">
        <v>595</v>
      </c>
    </row>
    <row r="213" spans="1:7" ht="16.5">
      <c r="A213" s="97">
        <v>42741</v>
      </c>
      <c r="B213" s="38">
        <v>210</v>
      </c>
      <c r="C213" s="125" t="s">
        <v>575</v>
      </c>
      <c r="D213" s="35" t="s">
        <v>782</v>
      </c>
      <c r="E213" s="109"/>
      <c r="F213" s="109">
        <v>2800</v>
      </c>
      <c r="G213" s="38" t="s">
        <v>577</v>
      </c>
    </row>
    <row r="214" spans="1:7" ht="16.5">
      <c r="A214" s="97">
        <v>42741</v>
      </c>
      <c r="B214" s="38">
        <v>211</v>
      </c>
      <c r="C214" s="125" t="s">
        <v>575</v>
      </c>
      <c r="D214" s="35" t="s">
        <v>783</v>
      </c>
      <c r="E214" s="109"/>
      <c r="F214" s="109">
        <v>3000</v>
      </c>
      <c r="G214" s="38" t="s">
        <v>577</v>
      </c>
    </row>
    <row r="215" spans="1:7" ht="16.5">
      <c r="A215" s="97">
        <v>42741</v>
      </c>
      <c r="B215" s="38">
        <v>212</v>
      </c>
      <c r="C215" s="125" t="s">
        <v>575</v>
      </c>
      <c r="D215" s="35" t="s">
        <v>784</v>
      </c>
      <c r="E215" s="109"/>
      <c r="F215" s="109">
        <v>8100</v>
      </c>
      <c r="G215" s="38" t="s">
        <v>577</v>
      </c>
    </row>
    <row r="216" spans="1:7" ht="16.5">
      <c r="A216" s="97">
        <v>42741</v>
      </c>
      <c r="B216" s="38">
        <v>213</v>
      </c>
      <c r="C216" s="125" t="s">
        <v>575</v>
      </c>
      <c r="D216" s="35" t="s">
        <v>785</v>
      </c>
      <c r="E216" s="109"/>
      <c r="F216" s="109">
        <v>9000</v>
      </c>
      <c r="G216" s="38" t="s">
        <v>577</v>
      </c>
    </row>
    <row r="217" spans="1:7" ht="16.5">
      <c r="A217" s="97">
        <v>42741</v>
      </c>
      <c r="B217" s="38">
        <v>214</v>
      </c>
      <c r="C217" s="125" t="s">
        <v>575</v>
      </c>
      <c r="D217" s="35" t="s">
        <v>786</v>
      </c>
      <c r="E217" s="109"/>
      <c r="F217" s="109">
        <v>1000</v>
      </c>
      <c r="G217" s="38" t="s">
        <v>577</v>
      </c>
    </row>
    <row r="218" spans="1:7" ht="16.5">
      <c r="A218" s="97">
        <v>42741</v>
      </c>
      <c r="B218" s="38">
        <v>215</v>
      </c>
      <c r="C218" s="125" t="s">
        <v>575</v>
      </c>
      <c r="D218" s="185" t="s">
        <v>787</v>
      </c>
      <c r="E218" s="126"/>
      <c r="F218" s="126">
        <v>14700</v>
      </c>
      <c r="G218" s="125" t="s">
        <v>577</v>
      </c>
    </row>
    <row r="219" spans="1:7" ht="16.5">
      <c r="A219" s="97">
        <v>42741</v>
      </c>
      <c r="B219" s="38">
        <v>216</v>
      </c>
      <c r="C219" s="125" t="s">
        <v>575</v>
      </c>
      <c r="D219" s="35" t="s">
        <v>788</v>
      </c>
      <c r="E219" s="109"/>
      <c r="F219" s="109">
        <v>7600</v>
      </c>
      <c r="G219" s="125" t="s">
        <v>577</v>
      </c>
    </row>
    <row r="220" spans="1:7" ht="16.5">
      <c r="A220" s="97">
        <v>42741</v>
      </c>
      <c r="B220" s="38">
        <v>217</v>
      </c>
      <c r="C220" s="125" t="s">
        <v>575</v>
      </c>
      <c r="D220" s="35" t="s">
        <v>789</v>
      </c>
      <c r="E220" s="109"/>
      <c r="F220" s="109">
        <v>11670</v>
      </c>
      <c r="G220" s="125" t="s">
        <v>577</v>
      </c>
    </row>
    <row r="221" spans="1:7" ht="16.5">
      <c r="A221" s="97">
        <v>42741</v>
      </c>
      <c r="B221" s="38">
        <v>218</v>
      </c>
      <c r="C221" s="125" t="s">
        <v>575</v>
      </c>
      <c r="D221" s="35" t="s">
        <v>790</v>
      </c>
      <c r="E221" s="109"/>
      <c r="F221" s="109">
        <v>10490</v>
      </c>
      <c r="G221" s="125" t="s">
        <v>577</v>
      </c>
    </row>
    <row r="222" spans="1:7" ht="28.5">
      <c r="A222" s="97">
        <v>42741</v>
      </c>
      <c r="B222" s="38">
        <v>219</v>
      </c>
      <c r="C222" s="125" t="s">
        <v>575</v>
      </c>
      <c r="D222" s="35" t="s">
        <v>791</v>
      </c>
      <c r="E222" s="109"/>
      <c r="F222" s="109">
        <v>1240</v>
      </c>
      <c r="G222" s="125" t="s">
        <v>577</v>
      </c>
    </row>
    <row r="223" spans="1:7" ht="16.5">
      <c r="A223" s="97">
        <v>42741</v>
      </c>
      <c r="B223" s="38">
        <v>220</v>
      </c>
      <c r="C223" s="38" t="s">
        <v>766</v>
      </c>
      <c r="D223" s="117" t="s">
        <v>540</v>
      </c>
      <c r="E223" s="126"/>
      <c r="F223" s="126">
        <v>100000</v>
      </c>
      <c r="G223" s="125" t="s">
        <v>577</v>
      </c>
    </row>
    <row r="224" spans="1:7" ht="16.5">
      <c r="A224" s="97">
        <v>42741</v>
      </c>
      <c r="B224" s="38">
        <v>221</v>
      </c>
      <c r="C224" s="38" t="s">
        <v>582</v>
      </c>
      <c r="D224" s="360" t="s">
        <v>541</v>
      </c>
      <c r="E224" s="109">
        <v>100000</v>
      </c>
      <c r="F224" s="109"/>
      <c r="G224" s="125" t="s">
        <v>577</v>
      </c>
    </row>
    <row r="225" spans="1:7" ht="28.5">
      <c r="A225" s="97">
        <v>42741</v>
      </c>
      <c r="B225" s="38">
        <v>222</v>
      </c>
      <c r="C225" s="38" t="s">
        <v>766</v>
      </c>
      <c r="D225" s="35" t="s">
        <v>792</v>
      </c>
      <c r="E225" s="109"/>
      <c r="F225" s="109">
        <v>66</v>
      </c>
      <c r="G225" s="125" t="s">
        <v>577</v>
      </c>
    </row>
    <row r="226" spans="1:7" ht="28.5">
      <c r="A226" s="97">
        <v>42741</v>
      </c>
      <c r="B226" s="38">
        <v>223</v>
      </c>
      <c r="C226" s="38" t="s">
        <v>766</v>
      </c>
      <c r="D226" s="35" t="s">
        <v>793</v>
      </c>
      <c r="E226" s="109"/>
      <c r="F226" s="109">
        <v>122</v>
      </c>
      <c r="G226" s="125" t="s">
        <v>577</v>
      </c>
    </row>
    <row r="227" spans="1:7" ht="16.5">
      <c r="A227" s="97">
        <v>42741</v>
      </c>
      <c r="B227" s="38">
        <v>224</v>
      </c>
      <c r="C227" s="38" t="s">
        <v>542</v>
      </c>
      <c r="D227" s="35" t="s">
        <v>794</v>
      </c>
      <c r="E227" s="109"/>
      <c r="F227" s="109">
        <v>7275</v>
      </c>
      <c r="G227" s="125" t="s">
        <v>577</v>
      </c>
    </row>
    <row r="228" spans="1:7" ht="16.5">
      <c r="A228" s="97">
        <v>42741</v>
      </c>
      <c r="B228" s="38">
        <v>225</v>
      </c>
      <c r="C228" s="38" t="s">
        <v>542</v>
      </c>
      <c r="D228" s="35" t="s">
        <v>795</v>
      </c>
      <c r="E228" s="109"/>
      <c r="F228" s="109">
        <v>301</v>
      </c>
      <c r="G228" s="125" t="s">
        <v>577</v>
      </c>
    </row>
    <row r="229" spans="1:7" ht="16.5">
      <c r="A229" s="97">
        <v>42741</v>
      </c>
      <c r="B229" s="38">
        <v>226</v>
      </c>
      <c r="C229" s="38" t="s">
        <v>542</v>
      </c>
      <c r="D229" s="35" t="s">
        <v>796</v>
      </c>
      <c r="E229" s="109"/>
      <c r="F229" s="109">
        <v>3130</v>
      </c>
      <c r="G229" s="125" t="s">
        <v>577</v>
      </c>
    </row>
    <row r="230" spans="1:7" ht="16.5">
      <c r="A230" s="97">
        <v>42741</v>
      </c>
      <c r="B230" s="38">
        <v>227</v>
      </c>
      <c r="C230" s="38" t="s">
        <v>766</v>
      </c>
      <c r="D230" s="37" t="s">
        <v>797</v>
      </c>
      <c r="E230" s="109"/>
      <c r="F230" s="109">
        <v>1700</v>
      </c>
      <c r="G230" s="38" t="s">
        <v>577</v>
      </c>
    </row>
    <row r="231" spans="1:7" ht="16.5">
      <c r="A231" s="97">
        <v>42741</v>
      </c>
      <c r="B231" s="38">
        <v>228</v>
      </c>
      <c r="C231" s="38" t="s">
        <v>766</v>
      </c>
      <c r="D231" s="35" t="s">
        <v>798</v>
      </c>
      <c r="E231" s="109"/>
      <c r="F231" s="109">
        <v>860</v>
      </c>
      <c r="G231" s="38" t="s">
        <v>577</v>
      </c>
    </row>
    <row r="232" spans="1:7" ht="16.5">
      <c r="A232" s="97">
        <v>42741</v>
      </c>
      <c r="B232" s="38">
        <v>229</v>
      </c>
      <c r="C232" s="38" t="s">
        <v>766</v>
      </c>
      <c r="D232" s="35" t="s">
        <v>799</v>
      </c>
      <c r="E232" s="109"/>
      <c r="F232" s="109">
        <v>10080</v>
      </c>
      <c r="G232" s="38" t="s">
        <v>577</v>
      </c>
    </row>
    <row r="233" spans="1:7" ht="16.5">
      <c r="A233" s="97">
        <v>42741</v>
      </c>
      <c r="B233" s="38">
        <v>230</v>
      </c>
      <c r="C233" s="38" t="s">
        <v>766</v>
      </c>
      <c r="D233" s="35" t="s">
        <v>800</v>
      </c>
      <c r="E233" s="109"/>
      <c r="F233" s="109">
        <v>1073</v>
      </c>
      <c r="G233" s="38" t="s">
        <v>577</v>
      </c>
    </row>
    <row r="234" spans="1:7" ht="16.5">
      <c r="A234" s="97">
        <v>42741</v>
      </c>
      <c r="B234" s="38">
        <v>231</v>
      </c>
      <c r="C234" s="38" t="s">
        <v>689</v>
      </c>
      <c r="D234" s="35" t="s">
        <v>801</v>
      </c>
      <c r="E234" s="109"/>
      <c r="F234" s="109">
        <v>600</v>
      </c>
      <c r="G234" s="38" t="s">
        <v>578</v>
      </c>
    </row>
    <row r="235" spans="1:7" ht="16.5">
      <c r="A235" s="97">
        <v>42741</v>
      </c>
      <c r="B235" s="38">
        <v>232</v>
      </c>
      <c r="C235" s="38" t="s">
        <v>689</v>
      </c>
      <c r="D235" s="35" t="s">
        <v>802</v>
      </c>
      <c r="E235" s="109"/>
      <c r="F235" s="109">
        <v>2500</v>
      </c>
      <c r="G235" s="38" t="s">
        <v>578</v>
      </c>
    </row>
    <row r="236" spans="1:7" ht="16.5">
      <c r="A236" s="97">
        <v>42741</v>
      </c>
      <c r="B236" s="38">
        <v>233</v>
      </c>
      <c r="C236" s="38" t="s">
        <v>85</v>
      </c>
      <c r="D236" s="35" t="s">
        <v>803</v>
      </c>
      <c r="E236" s="109"/>
      <c r="F236" s="109">
        <v>25998</v>
      </c>
      <c r="G236" s="38" t="s">
        <v>572</v>
      </c>
    </row>
    <row r="237" spans="1:7" ht="16.5">
      <c r="A237" s="97">
        <v>42741</v>
      </c>
      <c r="B237" s="38">
        <v>234</v>
      </c>
      <c r="C237" s="38" t="s">
        <v>660</v>
      </c>
      <c r="D237" s="35" t="s">
        <v>804</v>
      </c>
      <c r="E237" s="109"/>
      <c r="F237" s="109">
        <v>450</v>
      </c>
      <c r="G237" s="38" t="s">
        <v>572</v>
      </c>
    </row>
    <row r="238" spans="1:7" ht="28.5">
      <c r="A238" s="97">
        <v>42745</v>
      </c>
      <c r="B238" s="38">
        <v>235</v>
      </c>
      <c r="C238" s="38" t="s">
        <v>575</v>
      </c>
      <c r="D238" s="35" t="s">
        <v>805</v>
      </c>
      <c r="E238" s="109"/>
      <c r="F238" s="109">
        <v>6000</v>
      </c>
      <c r="G238" s="38" t="s">
        <v>585</v>
      </c>
    </row>
    <row r="239" spans="1:7" ht="16.5">
      <c r="A239" s="97">
        <v>42745</v>
      </c>
      <c r="B239" s="38">
        <v>236</v>
      </c>
      <c r="C239" s="38" t="s">
        <v>610</v>
      </c>
      <c r="D239" s="35" t="s">
        <v>806</v>
      </c>
      <c r="E239" s="109"/>
      <c r="F239" s="109">
        <v>2432</v>
      </c>
      <c r="G239" s="38" t="s">
        <v>585</v>
      </c>
    </row>
    <row r="240" spans="1:7" ht="16.5">
      <c r="A240" s="97">
        <v>42745</v>
      </c>
      <c r="B240" s="38">
        <v>237</v>
      </c>
      <c r="C240" s="38" t="s">
        <v>575</v>
      </c>
      <c r="D240" s="35" t="s">
        <v>807</v>
      </c>
      <c r="E240" s="109"/>
      <c r="F240" s="109">
        <v>10000</v>
      </c>
      <c r="G240" s="38" t="s">
        <v>578</v>
      </c>
    </row>
    <row r="241" spans="1:7" ht="16.5">
      <c r="A241" s="97">
        <v>42747</v>
      </c>
      <c r="B241" s="38">
        <v>238</v>
      </c>
      <c r="C241" s="38" t="s">
        <v>689</v>
      </c>
      <c r="D241" s="35" t="s">
        <v>808</v>
      </c>
      <c r="E241" s="109"/>
      <c r="F241" s="109">
        <v>200</v>
      </c>
      <c r="G241" s="38" t="s">
        <v>585</v>
      </c>
    </row>
    <row r="242" spans="1:7" ht="16.5">
      <c r="A242" s="97">
        <v>42751</v>
      </c>
      <c r="B242" s="38">
        <v>239</v>
      </c>
      <c r="C242" s="38" t="s">
        <v>575</v>
      </c>
      <c r="D242" s="117" t="s">
        <v>809</v>
      </c>
      <c r="E242" s="109"/>
      <c r="F242" s="109">
        <v>10000</v>
      </c>
      <c r="G242" s="38" t="s">
        <v>572</v>
      </c>
    </row>
    <row r="243" spans="1:7" ht="16.5">
      <c r="A243" s="97">
        <v>42751</v>
      </c>
      <c r="B243" s="38">
        <v>240</v>
      </c>
      <c r="C243" s="38" t="s">
        <v>651</v>
      </c>
      <c r="D243" s="35" t="s">
        <v>810</v>
      </c>
      <c r="E243" s="109"/>
      <c r="F243" s="109">
        <v>1800</v>
      </c>
      <c r="G243" s="38" t="s">
        <v>578</v>
      </c>
    </row>
    <row r="244" spans="1:7" ht="28.5">
      <c r="A244" s="97">
        <v>42751</v>
      </c>
      <c r="B244" s="38">
        <v>241</v>
      </c>
      <c r="C244" s="38" t="s">
        <v>582</v>
      </c>
      <c r="D244" s="360" t="s">
        <v>811</v>
      </c>
      <c r="E244" s="109">
        <v>4275</v>
      </c>
      <c r="F244" s="109"/>
      <c r="G244" s="38" t="s">
        <v>578</v>
      </c>
    </row>
    <row r="245" spans="1:7" ht="16.5">
      <c r="A245" s="97">
        <v>42751</v>
      </c>
      <c r="B245" s="38">
        <v>242</v>
      </c>
      <c r="C245" s="38" t="s">
        <v>575</v>
      </c>
      <c r="D245" s="117" t="s">
        <v>812</v>
      </c>
      <c r="E245" s="109">
        <v>4000</v>
      </c>
      <c r="F245" s="109"/>
      <c r="G245" s="38" t="s">
        <v>572</v>
      </c>
    </row>
    <row r="246" spans="1:7" ht="16.5">
      <c r="A246" s="97">
        <v>42751</v>
      </c>
      <c r="B246" s="38">
        <v>243</v>
      </c>
      <c r="C246" s="38" t="s">
        <v>813</v>
      </c>
      <c r="D246" s="35" t="s">
        <v>814</v>
      </c>
      <c r="E246" s="109"/>
      <c r="F246" s="109">
        <v>21500</v>
      </c>
      <c r="G246" s="38" t="s">
        <v>578</v>
      </c>
    </row>
    <row r="247" spans="1:7" ht="16.5">
      <c r="A247" s="97">
        <v>42751</v>
      </c>
      <c r="B247" s="38">
        <v>244</v>
      </c>
      <c r="C247" s="38" t="s">
        <v>751</v>
      </c>
      <c r="D247" s="35" t="s">
        <v>815</v>
      </c>
      <c r="E247" s="109"/>
      <c r="F247" s="109">
        <v>2000</v>
      </c>
      <c r="G247" s="38" t="s">
        <v>578</v>
      </c>
    </row>
    <row r="248" spans="1:7" ht="28.5">
      <c r="A248" s="97">
        <v>42751</v>
      </c>
      <c r="B248" s="38">
        <v>245</v>
      </c>
      <c r="C248" s="38" t="s">
        <v>662</v>
      </c>
      <c r="D248" s="117" t="s">
        <v>816</v>
      </c>
      <c r="E248" s="109"/>
      <c r="F248" s="109">
        <v>760</v>
      </c>
      <c r="G248" s="38" t="s">
        <v>578</v>
      </c>
    </row>
    <row r="249" spans="1:7" ht="16.5">
      <c r="A249" s="97">
        <v>42751</v>
      </c>
      <c r="B249" s="38">
        <v>246</v>
      </c>
      <c r="C249" s="38" t="s">
        <v>575</v>
      </c>
      <c r="D249" s="35" t="s">
        <v>817</v>
      </c>
      <c r="E249" s="109"/>
      <c r="F249" s="109">
        <v>18900</v>
      </c>
      <c r="G249" s="38" t="s">
        <v>595</v>
      </c>
    </row>
    <row r="250" spans="1:7" ht="16.5">
      <c r="A250" s="97">
        <v>42751</v>
      </c>
      <c r="B250" s="38">
        <v>247</v>
      </c>
      <c r="C250" s="38" t="s">
        <v>575</v>
      </c>
      <c r="D250" s="360" t="s">
        <v>818</v>
      </c>
      <c r="E250" s="109"/>
      <c r="F250" s="109">
        <v>7500</v>
      </c>
      <c r="G250" s="38" t="s">
        <v>595</v>
      </c>
    </row>
    <row r="251" spans="1:7" ht="16.5">
      <c r="A251" s="97">
        <v>42751</v>
      </c>
      <c r="B251" s="38">
        <v>248</v>
      </c>
      <c r="C251" s="38" t="s">
        <v>575</v>
      </c>
      <c r="D251" s="35" t="s">
        <v>819</v>
      </c>
      <c r="E251" s="109"/>
      <c r="F251" s="109">
        <v>30000</v>
      </c>
      <c r="G251" s="38" t="s">
        <v>595</v>
      </c>
    </row>
    <row r="252" spans="1:7" ht="16.5">
      <c r="A252" s="97">
        <v>42751</v>
      </c>
      <c r="B252" s="38">
        <v>249</v>
      </c>
      <c r="C252" s="38" t="s">
        <v>639</v>
      </c>
      <c r="D252" s="360" t="s">
        <v>309</v>
      </c>
      <c r="E252" s="123"/>
      <c r="F252" s="123">
        <v>2565</v>
      </c>
      <c r="G252" s="38" t="s">
        <v>640</v>
      </c>
    </row>
    <row r="253" spans="1:7" ht="16.5">
      <c r="A253" s="97">
        <v>42752</v>
      </c>
      <c r="B253" s="38">
        <v>250</v>
      </c>
      <c r="C253" s="38" t="s">
        <v>575</v>
      </c>
      <c r="D253" s="117" t="s">
        <v>543</v>
      </c>
      <c r="E253" s="109">
        <v>10000</v>
      </c>
      <c r="F253" s="109"/>
      <c r="G253" s="38" t="s">
        <v>577</v>
      </c>
    </row>
    <row r="254" spans="1:7" ht="28.5">
      <c r="A254" s="97">
        <v>42752</v>
      </c>
      <c r="B254" s="38">
        <v>251</v>
      </c>
      <c r="C254" s="38" t="s">
        <v>575</v>
      </c>
      <c r="D254" s="360" t="s">
        <v>152</v>
      </c>
      <c r="E254" s="109">
        <v>128614</v>
      </c>
      <c r="F254" s="109"/>
      <c r="G254" s="38" t="s">
        <v>585</v>
      </c>
    </row>
    <row r="255" spans="1:7" ht="16.5">
      <c r="A255" s="97">
        <v>42752</v>
      </c>
      <c r="B255" s="38">
        <v>252</v>
      </c>
      <c r="C255" s="38" t="s">
        <v>579</v>
      </c>
      <c r="D255" s="117" t="s">
        <v>820</v>
      </c>
      <c r="E255" s="109"/>
      <c r="F255" s="109">
        <v>445</v>
      </c>
      <c r="G255" s="38" t="s">
        <v>585</v>
      </c>
    </row>
    <row r="256" spans="1:7" ht="16.5">
      <c r="A256" s="97">
        <v>42752</v>
      </c>
      <c r="B256" s="38">
        <v>253</v>
      </c>
      <c r="C256" s="38" t="s">
        <v>579</v>
      </c>
      <c r="D256" s="35" t="s">
        <v>821</v>
      </c>
      <c r="E256" s="109"/>
      <c r="F256" s="109">
        <v>252</v>
      </c>
      <c r="G256" s="38" t="s">
        <v>585</v>
      </c>
    </row>
    <row r="257" spans="1:7" ht="16.5">
      <c r="A257" s="97">
        <v>42752</v>
      </c>
      <c r="B257" s="38">
        <v>254</v>
      </c>
      <c r="C257" s="38" t="s">
        <v>612</v>
      </c>
      <c r="D257" s="35" t="s">
        <v>822</v>
      </c>
      <c r="E257" s="109"/>
      <c r="F257" s="109">
        <v>2065</v>
      </c>
      <c r="G257" s="38" t="s">
        <v>577</v>
      </c>
    </row>
    <row r="258" spans="1:7" ht="16.5">
      <c r="A258" s="97">
        <v>42752</v>
      </c>
      <c r="B258" s="38">
        <v>255</v>
      </c>
      <c r="C258" s="38" t="s">
        <v>612</v>
      </c>
      <c r="D258" s="35" t="s">
        <v>823</v>
      </c>
      <c r="E258" s="109"/>
      <c r="F258" s="109">
        <v>1800</v>
      </c>
      <c r="G258" s="38" t="s">
        <v>577</v>
      </c>
    </row>
    <row r="259" spans="1:7" ht="16.5">
      <c r="A259" s="97">
        <v>42752</v>
      </c>
      <c r="B259" s="38">
        <v>256</v>
      </c>
      <c r="C259" s="38" t="s">
        <v>58</v>
      </c>
      <c r="D259" s="35" t="s">
        <v>824</v>
      </c>
      <c r="E259" s="109"/>
      <c r="F259" s="109">
        <v>650</v>
      </c>
      <c r="G259" s="38" t="s">
        <v>577</v>
      </c>
    </row>
    <row r="260" spans="1:7" ht="16.5">
      <c r="A260" s="97">
        <v>42752</v>
      </c>
      <c r="B260" s="38">
        <v>257</v>
      </c>
      <c r="C260" s="38" t="s">
        <v>58</v>
      </c>
      <c r="D260" s="35" t="s">
        <v>825</v>
      </c>
      <c r="E260" s="109"/>
      <c r="F260" s="109">
        <v>1200</v>
      </c>
      <c r="G260" s="38" t="s">
        <v>577</v>
      </c>
    </row>
    <row r="261" spans="1:7" ht="16.5">
      <c r="A261" s="97">
        <v>42752</v>
      </c>
      <c r="B261" s="38">
        <v>258</v>
      </c>
      <c r="C261" s="38" t="s">
        <v>658</v>
      </c>
      <c r="D261" s="35" t="s">
        <v>826</v>
      </c>
      <c r="E261" s="109"/>
      <c r="F261" s="109">
        <v>1050</v>
      </c>
      <c r="G261" s="38" t="s">
        <v>577</v>
      </c>
    </row>
    <row r="262" spans="1:7" ht="16.5">
      <c r="A262" s="97">
        <v>42752</v>
      </c>
      <c r="B262" s="38">
        <v>259</v>
      </c>
      <c r="C262" s="38" t="s">
        <v>677</v>
      </c>
      <c r="D262" s="35" t="s">
        <v>678</v>
      </c>
      <c r="E262" s="109"/>
      <c r="F262" s="109">
        <v>4000</v>
      </c>
      <c r="G262" s="38" t="s">
        <v>577</v>
      </c>
    </row>
    <row r="263" spans="1:7" ht="16.5">
      <c r="A263" s="97">
        <v>42753</v>
      </c>
      <c r="B263" s="38">
        <v>260</v>
      </c>
      <c r="C263" s="38" t="s">
        <v>579</v>
      </c>
      <c r="D263" s="35" t="s">
        <v>827</v>
      </c>
      <c r="E263" s="109"/>
      <c r="F263" s="109">
        <v>6800</v>
      </c>
      <c r="G263" s="38" t="s">
        <v>595</v>
      </c>
    </row>
    <row r="264" spans="1:7" ht="16.5">
      <c r="A264" s="97">
        <v>42753</v>
      </c>
      <c r="B264" s="38">
        <v>261</v>
      </c>
      <c r="C264" s="38" t="s">
        <v>575</v>
      </c>
      <c r="D264" s="117" t="s">
        <v>828</v>
      </c>
      <c r="E264" s="109"/>
      <c r="F264" s="109">
        <v>7000</v>
      </c>
      <c r="G264" s="38" t="s">
        <v>595</v>
      </c>
    </row>
    <row r="265" spans="1:7" ht="42.75">
      <c r="A265" s="97">
        <v>42753</v>
      </c>
      <c r="B265" s="38">
        <v>262</v>
      </c>
      <c r="C265" s="38" t="s">
        <v>114</v>
      </c>
      <c r="D265" s="185" t="s">
        <v>313</v>
      </c>
      <c r="E265" s="109"/>
      <c r="F265" s="126">
        <v>2500</v>
      </c>
      <c r="G265" s="359" t="s">
        <v>595</v>
      </c>
    </row>
    <row r="266" spans="1:7" ht="16.5">
      <c r="A266" s="97">
        <v>42754</v>
      </c>
      <c r="B266" s="38">
        <v>263</v>
      </c>
      <c r="C266" s="354" t="s">
        <v>570</v>
      </c>
      <c r="D266" s="158" t="s">
        <v>829</v>
      </c>
      <c r="E266" s="367"/>
      <c r="F266" s="109">
        <v>3600</v>
      </c>
      <c r="G266" s="38" t="s">
        <v>572</v>
      </c>
    </row>
    <row r="267" spans="1:7" ht="16.5">
      <c r="A267" s="97">
        <v>42754</v>
      </c>
      <c r="B267" s="38">
        <v>264</v>
      </c>
      <c r="C267" s="38" t="s">
        <v>625</v>
      </c>
      <c r="D267" s="37" t="s">
        <v>830</v>
      </c>
      <c r="E267" s="109"/>
      <c r="F267" s="109">
        <v>320</v>
      </c>
      <c r="G267" s="38" t="s">
        <v>577</v>
      </c>
    </row>
    <row r="268" spans="1:7" ht="16.5">
      <c r="A268" s="97">
        <v>42754</v>
      </c>
      <c r="B268" s="38">
        <v>265</v>
      </c>
      <c r="C268" s="38" t="s">
        <v>625</v>
      </c>
      <c r="D268" s="35" t="s">
        <v>831</v>
      </c>
      <c r="E268" s="109"/>
      <c r="F268" s="109">
        <v>680</v>
      </c>
      <c r="G268" s="38" t="s">
        <v>577</v>
      </c>
    </row>
    <row r="269" spans="1:7" ht="16.5">
      <c r="A269" s="97">
        <v>42754</v>
      </c>
      <c r="B269" s="38">
        <v>266</v>
      </c>
      <c r="C269" s="38" t="s">
        <v>60</v>
      </c>
      <c r="D269" s="35" t="s">
        <v>832</v>
      </c>
      <c r="E269" s="109"/>
      <c r="F269" s="109">
        <v>2340</v>
      </c>
      <c r="G269" s="38" t="s">
        <v>577</v>
      </c>
    </row>
    <row r="270" spans="1:7" ht="28.5">
      <c r="A270" s="97">
        <v>42754</v>
      </c>
      <c r="B270" s="38">
        <v>267</v>
      </c>
      <c r="C270" s="38" t="s">
        <v>582</v>
      </c>
      <c r="D270" s="360" t="s">
        <v>544</v>
      </c>
      <c r="E270" s="109">
        <v>120000</v>
      </c>
      <c r="F270" s="109"/>
      <c r="G270" s="38" t="s">
        <v>577</v>
      </c>
    </row>
    <row r="271" spans="1:7" ht="16.5">
      <c r="A271" s="97">
        <v>42754</v>
      </c>
      <c r="B271" s="38">
        <v>268</v>
      </c>
      <c r="C271" s="38" t="s">
        <v>689</v>
      </c>
      <c r="D271" s="117" t="s">
        <v>833</v>
      </c>
      <c r="E271" s="109"/>
      <c r="F271" s="109">
        <v>2200</v>
      </c>
      <c r="G271" s="38" t="s">
        <v>577</v>
      </c>
    </row>
    <row r="272" spans="1:7" ht="16.5">
      <c r="A272" s="97">
        <v>42754</v>
      </c>
      <c r="B272" s="38">
        <v>269</v>
      </c>
      <c r="C272" s="38" t="s">
        <v>689</v>
      </c>
      <c r="D272" s="117" t="s">
        <v>834</v>
      </c>
      <c r="E272" s="109"/>
      <c r="F272" s="109">
        <v>5500</v>
      </c>
      <c r="G272" s="38" t="s">
        <v>577</v>
      </c>
    </row>
    <row r="273" spans="1:7" ht="16.5">
      <c r="A273" s="97">
        <v>42754</v>
      </c>
      <c r="B273" s="38">
        <v>270</v>
      </c>
      <c r="C273" s="38" t="s">
        <v>116</v>
      </c>
      <c r="D273" s="35" t="s">
        <v>835</v>
      </c>
      <c r="E273" s="109"/>
      <c r="F273" s="109">
        <v>5600</v>
      </c>
      <c r="G273" s="38" t="s">
        <v>577</v>
      </c>
    </row>
    <row r="274" spans="1:7" ht="16.5">
      <c r="A274" s="97">
        <v>42754</v>
      </c>
      <c r="B274" s="38">
        <v>271</v>
      </c>
      <c r="C274" s="38" t="s">
        <v>116</v>
      </c>
      <c r="D274" s="35" t="s">
        <v>836</v>
      </c>
      <c r="E274" s="109"/>
      <c r="F274" s="109">
        <v>4900</v>
      </c>
      <c r="G274" s="38" t="s">
        <v>577</v>
      </c>
    </row>
    <row r="275" spans="1:7" ht="16.5">
      <c r="A275" s="97">
        <v>42754</v>
      </c>
      <c r="B275" s="38">
        <v>272</v>
      </c>
      <c r="C275" s="38" t="s">
        <v>116</v>
      </c>
      <c r="D275" s="35" t="s">
        <v>837</v>
      </c>
      <c r="E275" s="109"/>
      <c r="F275" s="109">
        <v>1900</v>
      </c>
      <c r="G275" s="38" t="s">
        <v>577</v>
      </c>
    </row>
    <row r="276" spans="1:7" ht="16.5">
      <c r="A276" s="97">
        <v>42754</v>
      </c>
      <c r="B276" s="38">
        <v>273</v>
      </c>
      <c r="C276" s="38" t="s">
        <v>700</v>
      </c>
      <c r="D276" s="35" t="s">
        <v>838</v>
      </c>
      <c r="E276" s="109"/>
      <c r="F276" s="109">
        <v>2770</v>
      </c>
      <c r="G276" s="38" t="s">
        <v>578</v>
      </c>
    </row>
    <row r="277" spans="1:7" ht="16.5">
      <c r="A277" s="97">
        <v>42758</v>
      </c>
      <c r="B277" s="38">
        <v>274</v>
      </c>
      <c r="C277" s="38" t="s">
        <v>575</v>
      </c>
      <c r="D277" s="117" t="s">
        <v>545</v>
      </c>
      <c r="E277" s="109">
        <v>163400</v>
      </c>
      <c r="F277" s="109"/>
      <c r="G277" s="38" t="s">
        <v>595</v>
      </c>
    </row>
    <row r="278" spans="1:7" ht="16.5">
      <c r="A278" s="97">
        <v>42758</v>
      </c>
      <c r="B278" s="38">
        <v>275</v>
      </c>
      <c r="C278" s="38" t="s">
        <v>575</v>
      </c>
      <c r="D278" s="117" t="s">
        <v>546</v>
      </c>
      <c r="E278" s="109"/>
      <c r="F278" s="109">
        <v>182015</v>
      </c>
      <c r="G278" s="38" t="s">
        <v>595</v>
      </c>
    </row>
    <row r="279" spans="1:7" ht="16.5">
      <c r="A279" s="97">
        <v>42758</v>
      </c>
      <c r="B279" s="38">
        <v>276</v>
      </c>
      <c r="C279" s="38" t="s">
        <v>575</v>
      </c>
      <c r="D279" s="117" t="s">
        <v>547</v>
      </c>
      <c r="E279" s="109"/>
      <c r="F279" s="109">
        <v>35000</v>
      </c>
      <c r="G279" s="38" t="s">
        <v>595</v>
      </c>
    </row>
    <row r="280" spans="1:7" ht="16.5">
      <c r="A280" s="97">
        <v>42758</v>
      </c>
      <c r="B280" s="38">
        <v>277</v>
      </c>
      <c r="C280" s="38" t="s">
        <v>839</v>
      </c>
      <c r="D280" s="37" t="s">
        <v>840</v>
      </c>
      <c r="E280" s="109"/>
      <c r="F280" s="109">
        <v>9000</v>
      </c>
      <c r="G280" s="38" t="s">
        <v>595</v>
      </c>
    </row>
    <row r="281" spans="1:7" ht="16.5">
      <c r="A281" s="97">
        <v>42758</v>
      </c>
      <c r="B281" s="38">
        <v>278</v>
      </c>
      <c r="C281" s="38" t="s">
        <v>575</v>
      </c>
      <c r="D281" s="117" t="s">
        <v>841</v>
      </c>
      <c r="E281" s="109">
        <v>10000</v>
      </c>
      <c r="F281" s="109"/>
      <c r="G281" s="38" t="s">
        <v>577</v>
      </c>
    </row>
    <row r="282" spans="1:7" ht="16.5">
      <c r="A282" s="97">
        <v>42758</v>
      </c>
      <c r="B282" s="38">
        <v>279</v>
      </c>
      <c r="C282" s="38" t="s">
        <v>594</v>
      </c>
      <c r="D282" s="117" t="s">
        <v>548</v>
      </c>
      <c r="E282" s="109">
        <v>3400</v>
      </c>
      <c r="F282" s="109"/>
      <c r="G282" s="38" t="s">
        <v>595</v>
      </c>
    </row>
    <row r="283" spans="1:7" ht="16.5">
      <c r="A283" s="97">
        <v>42759</v>
      </c>
      <c r="B283" s="38">
        <v>280</v>
      </c>
      <c r="C283" s="38" t="s">
        <v>713</v>
      </c>
      <c r="D283" s="35" t="s">
        <v>842</v>
      </c>
      <c r="E283" s="126"/>
      <c r="F283" s="126">
        <v>2500</v>
      </c>
      <c r="G283" s="125" t="s">
        <v>595</v>
      </c>
    </row>
    <row r="284" spans="1:7" ht="16.5">
      <c r="A284" s="97">
        <v>42759</v>
      </c>
      <c r="B284" s="38">
        <v>281</v>
      </c>
      <c r="C284" s="38" t="s">
        <v>713</v>
      </c>
      <c r="D284" s="35" t="s">
        <v>843</v>
      </c>
      <c r="E284" s="109"/>
      <c r="F284" s="109">
        <v>2500</v>
      </c>
      <c r="G284" s="125" t="s">
        <v>595</v>
      </c>
    </row>
    <row r="285" spans="1:7" ht="16.5">
      <c r="A285" s="97">
        <v>42759</v>
      </c>
      <c r="B285" s="38">
        <v>282</v>
      </c>
      <c r="C285" s="38" t="s">
        <v>582</v>
      </c>
      <c r="D285" s="360" t="s">
        <v>844</v>
      </c>
      <c r="E285" s="109">
        <v>28080</v>
      </c>
      <c r="F285" s="109"/>
      <c r="G285" s="38" t="s">
        <v>578</v>
      </c>
    </row>
    <row r="286" spans="1:7" ht="16.5">
      <c r="A286" s="97">
        <v>42768</v>
      </c>
      <c r="B286" s="38">
        <v>283</v>
      </c>
      <c r="C286" s="38" t="s">
        <v>570</v>
      </c>
      <c r="D286" s="35" t="s">
        <v>845</v>
      </c>
      <c r="E286" s="109"/>
      <c r="F286" s="109">
        <v>5200</v>
      </c>
      <c r="G286" s="38" t="s">
        <v>572</v>
      </c>
    </row>
    <row r="287" spans="1:7" ht="16.5">
      <c r="A287" s="97">
        <v>42768</v>
      </c>
      <c r="B287" s="38">
        <v>284</v>
      </c>
      <c r="C287" s="38" t="s">
        <v>573</v>
      </c>
      <c r="D287" s="35" t="s">
        <v>846</v>
      </c>
      <c r="E287" s="109"/>
      <c r="F287" s="109">
        <v>1600</v>
      </c>
      <c r="G287" s="38" t="s">
        <v>572</v>
      </c>
    </row>
    <row r="288" spans="1:7" ht="16.5">
      <c r="A288" s="97">
        <v>42768</v>
      </c>
      <c r="B288" s="38">
        <v>285</v>
      </c>
      <c r="C288" s="38" t="s">
        <v>619</v>
      </c>
      <c r="D288" s="35" t="s">
        <v>847</v>
      </c>
      <c r="E288" s="109"/>
      <c r="F288" s="109">
        <v>7000</v>
      </c>
      <c r="G288" s="38" t="s">
        <v>566</v>
      </c>
    </row>
    <row r="289" spans="1:7" ht="16.5">
      <c r="A289" s="97">
        <v>42768</v>
      </c>
      <c r="B289" s="38">
        <v>286</v>
      </c>
      <c r="C289" s="38" t="s">
        <v>698</v>
      </c>
      <c r="D289" s="35" t="s">
        <v>848</v>
      </c>
      <c r="E289" s="109"/>
      <c r="F289" s="109">
        <v>3328</v>
      </c>
      <c r="G289" s="38" t="s">
        <v>572</v>
      </c>
    </row>
    <row r="290" spans="1:7" ht="16.5">
      <c r="A290" s="97">
        <v>42772</v>
      </c>
      <c r="B290" s="38">
        <v>287</v>
      </c>
      <c r="C290" s="38" t="s">
        <v>570</v>
      </c>
      <c r="D290" s="35" t="s">
        <v>849</v>
      </c>
      <c r="E290" s="109"/>
      <c r="F290" s="109">
        <v>13000</v>
      </c>
      <c r="G290" s="38" t="s">
        <v>572</v>
      </c>
    </row>
    <row r="291" spans="1:7" ht="16.5">
      <c r="A291" s="97">
        <v>42774</v>
      </c>
      <c r="B291" s="38">
        <v>288</v>
      </c>
      <c r="C291" s="38" t="s">
        <v>639</v>
      </c>
      <c r="D291" s="35" t="s">
        <v>850</v>
      </c>
      <c r="E291" s="109"/>
      <c r="F291" s="109">
        <v>630</v>
      </c>
      <c r="G291" s="38" t="s">
        <v>640</v>
      </c>
    </row>
    <row r="292" spans="1:7" ht="28.5">
      <c r="A292" s="97">
        <v>42779</v>
      </c>
      <c r="B292" s="38">
        <v>289</v>
      </c>
      <c r="C292" s="38" t="s">
        <v>662</v>
      </c>
      <c r="D292" s="117" t="s">
        <v>851</v>
      </c>
      <c r="E292" s="109"/>
      <c r="F292" s="109">
        <v>450</v>
      </c>
      <c r="G292" s="38" t="s">
        <v>578</v>
      </c>
    </row>
    <row r="293" spans="1:7" ht="16.5">
      <c r="A293" s="97">
        <v>42780</v>
      </c>
      <c r="B293" s="38">
        <v>290</v>
      </c>
      <c r="C293" s="38" t="s">
        <v>665</v>
      </c>
      <c r="D293" s="35" t="s">
        <v>765</v>
      </c>
      <c r="E293" s="109"/>
      <c r="F293" s="109">
        <v>13607</v>
      </c>
      <c r="G293" s="38" t="s">
        <v>578</v>
      </c>
    </row>
    <row r="294" spans="1:7" ht="16.5">
      <c r="A294" s="97">
        <v>42784</v>
      </c>
      <c r="B294" s="38">
        <v>291</v>
      </c>
      <c r="C294" s="38" t="s">
        <v>689</v>
      </c>
      <c r="D294" s="35" t="s">
        <v>852</v>
      </c>
      <c r="E294" s="109"/>
      <c r="F294" s="109">
        <v>1400</v>
      </c>
      <c r="G294" s="38" t="s">
        <v>578</v>
      </c>
    </row>
    <row r="295" spans="1:7" ht="16.5">
      <c r="A295" s="97">
        <v>42784</v>
      </c>
      <c r="B295" s="38">
        <v>292</v>
      </c>
      <c r="C295" s="38" t="s">
        <v>575</v>
      </c>
      <c r="D295" s="117" t="s">
        <v>853</v>
      </c>
      <c r="E295" s="109"/>
      <c r="F295" s="109">
        <v>2485</v>
      </c>
      <c r="G295" s="38" t="s">
        <v>585</v>
      </c>
    </row>
    <row r="296" spans="1:7" ht="16.5">
      <c r="A296" s="97">
        <v>42786</v>
      </c>
      <c r="B296" s="38">
        <v>293</v>
      </c>
      <c r="C296" s="38" t="s">
        <v>679</v>
      </c>
      <c r="D296" s="35" t="s">
        <v>854</v>
      </c>
      <c r="E296" s="109"/>
      <c r="F296" s="109">
        <v>550</v>
      </c>
      <c r="G296" s="38" t="s">
        <v>572</v>
      </c>
    </row>
    <row r="297" spans="1:7" ht="16.5">
      <c r="A297" s="97">
        <v>42788</v>
      </c>
      <c r="B297" s="38">
        <v>294</v>
      </c>
      <c r="C297" s="38" t="s">
        <v>658</v>
      </c>
      <c r="D297" s="35" t="s">
        <v>855</v>
      </c>
      <c r="E297" s="109"/>
      <c r="F297" s="109">
        <v>100</v>
      </c>
      <c r="G297" s="38" t="s">
        <v>577</v>
      </c>
    </row>
    <row r="298" spans="1:7" ht="16.5">
      <c r="A298" s="97">
        <v>42789</v>
      </c>
      <c r="B298" s="38">
        <v>295</v>
      </c>
      <c r="C298" s="38" t="s">
        <v>575</v>
      </c>
      <c r="D298" s="360" t="s">
        <v>549</v>
      </c>
      <c r="E298" s="109"/>
      <c r="F298" s="109">
        <v>21670</v>
      </c>
      <c r="G298" s="38" t="s">
        <v>595</v>
      </c>
    </row>
    <row r="299" spans="1:7" ht="16.5">
      <c r="A299" s="97">
        <v>42789</v>
      </c>
      <c r="B299" s="38">
        <v>296</v>
      </c>
      <c r="C299" s="38" t="s">
        <v>575</v>
      </c>
      <c r="D299" s="368" t="s">
        <v>856</v>
      </c>
      <c r="E299" s="109"/>
      <c r="F299" s="109">
        <v>55815</v>
      </c>
      <c r="G299" s="38" t="s">
        <v>595</v>
      </c>
    </row>
    <row r="300" spans="1:7" ht="16.5">
      <c r="A300" s="97">
        <v>42789</v>
      </c>
      <c r="B300" s="38">
        <v>297</v>
      </c>
      <c r="C300" s="38" t="s">
        <v>594</v>
      </c>
      <c r="D300" s="369" t="s">
        <v>856</v>
      </c>
      <c r="E300" s="109">
        <v>55815</v>
      </c>
      <c r="F300" s="109"/>
      <c r="G300" s="38" t="s">
        <v>595</v>
      </c>
    </row>
    <row r="301" spans="1:7" ht="16.5">
      <c r="A301" s="97">
        <v>42789</v>
      </c>
      <c r="B301" s="38">
        <v>298</v>
      </c>
      <c r="C301" s="38" t="s">
        <v>570</v>
      </c>
      <c r="D301" s="35" t="s">
        <v>857</v>
      </c>
      <c r="E301" s="109"/>
      <c r="F301" s="109">
        <v>3600</v>
      </c>
      <c r="G301" s="38" t="s">
        <v>572</v>
      </c>
    </row>
    <row r="302" spans="1:7" ht="16.5">
      <c r="A302" s="97">
        <v>42789</v>
      </c>
      <c r="B302" s="38">
        <v>299</v>
      </c>
      <c r="C302" s="38" t="s">
        <v>573</v>
      </c>
      <c r="D302" s="35" t="s">
        <v>858</v>
      </c>
      <c r="E302" s="109"/>
      <c r="F302" s="109">
        <v>400</v>
      </c>
      <c r="G302" s="38" t="s">
        <v>572</v>
      </c>
    </row>
    <row r="303" spans="1:7" ht="16.5">
      <c r="A303" s="97">
        <v>42789</v>
      </c>
      <c r="B303" s="38">
        <v>300</v>
      </c>
      <c r="C303" s="38" t="s">
        <v>619</v>
      </c>
      <c r="D303" s="35" t="s">
        <v>859</v>
      </c>
      <c r="E303" s="109"/>
      <c r="F303" s="109">
        <v>7000</v>
      </c>
      <c r="G303" s="38" t="s">
        <v>566</v>
      </c>
    </row>
    <row r="304" spans="1:7" ht="16.5">
      <c r="A304" s="97">
        <v>42789</v>
      </c>
      <c r="B304" s="38">
        <v>301</v>
      </c>
      <c r="C304" s="38" t="s">
        <v>639</v>
      </c>
      <c r="D304" s="360" t="s">
        <v>860</v>
      </c>
      <c r="E304" s="109"/>
      <c r="F304" s="109">
        <v>1750</v>
      </c>
      <c r="G304" s="38" t="s">
        <v>640</v>
      </c>
    </row>
    <row r="305" spans="1:7" ht="28.5">
      <c r="A305" s="97">
        <v>42796</v>
      </c>
      <c r="B305" s="38">
        <v>302</v>
      </c>
      <c r="C305" s="38" t="s">
        <v>679</v>
      </c>
      <c r="D305" s="35" t="s">
        <v>861</v>
      </c>
      <c r="E305" s="109"/>
      <c r="F305" s="109">
        <v>250</v>
      </c>
      <c r="G305" s="38" t="s">
        <v>572</v>
      </c>
    </row>
    <row r="306" spans="1:7" ht="28.5">
      <c r="A306" s="97">
        <v>42796</v>
      </c>
      <c r="B306" s="38">
        <v>303</v>
      </c>
      <c r="C306" s="38" t="s">
        <v>575</v>
      </c>
      <c r="D306" s="35" t="s">
        <v>862</v>
      </c>
      <c r="E306" s="109">
        <v>21578</v>
      </c>
      <c r="F306" s="109"/>
      <c r="G306" s="38" t="s">
        <v>566</v>
      </c>
    </row>
    <row r="307" spans="1:7" ht="16.5">
      <c r="A307" s="97">
        <v>42796</v>
      </c>
      <c r="B307" s="38">
        <v>304</v>
      </c>
      <c r="C307" s="38" t="s">
        <v>575</v>
      </c>
      <c r="D307" s="35" t="s">
        <v>863</v>
      </c>
      <c r="E307" s="109"/>
      <c r="F307" s="109">
        <v>21578</v>
      </c>
      <c r="G307" s="38" t="s">
        <v>566</v>
      </c>
    </row>
    <row r="308" spans="1:7" ht="16.5">
      <c r="A308" s="97">
        <v>42796</v>
      </c>
      <c r="B308" s="38">
        <v>305</v>
      </c>
      <c r="C308" s="38" t="s">
        <v>582</v>
      </c>
      <c r="D308" s="35" t="s">
        <v>864</v>
      </c>
      <c r="E308" s="109"/>
      <c r="F308" s="109">
        <v>35000</v>
      </c>
      <c r="G308" s="38" t="s">
        <v>566</v>
      </c>
    </row>
    <row r="309" spans="1:7" ht="28.5">
      <c r="A309" s="97">
        <v>42796</v>
      </c>
      <c r="B309" s="38">
        <v>306</v>
      </c>
      <c r="C309" s="38" t="s">
        <v>662</v>
      </c>
      <c r="D309" s="35" t="s">
        <v>865</v>
      </c>
      <c r="E309" s="109"/>
      <c r="F309" s="109">
        <v>450</v>
      </c>
      <c r="G309" s="38" t="s">
        <v>578</v>
      </c>
    </row>
    <row r="310" spans="1:7" ht="16.5">
      <c r="A310" s="97">
        <v>42801</v>
      </c>
      <c r="B310" s="38">
        <v>307</v>
      </c>
      <c r="C310" s="38" t="s">
        <v>689</v>
      </c>
      <c r="D310" s="35" t="s">
        <v>866</v>
      </c>
      <c r="E310" s="109"/>
      <c r="F310" s="109">
        <v>600</v>
      </c>
      <c r="G310" s="38" t="s">
        <v>578</v>
      </c>
    </row>
    <row r="311" spans="1:7" ht="16.5">
      <c r="A311" s="97">
        <v>42801</v>
      </c>
      <c r="B311" s="38">
        <v>308</v>
      </c>
      <c r="C311" s="38" t="s">
        <v>625</v>
      </c>
      <c r="D311" s="35" t="s">
        <v>867</v>
      </c>
      <c r="E311" s="109"/>
      <c r="F311" s="109">
        <v>1400</v>
      </c>
      <c r="G311" s="38" t="s">
        <v>577</v>
      </c>
    </row>
    <row r="312" spans="1:7" ht="16.5">
      <c r="A312" s="97">
        <v>42803</v>
      </c>
      <c r="B312" s="38">
        <v>309</v>
      </c>
      <c r="C312" s="38" t="s">
        <v>726</v>
      </c>
      <c r="D312" s="117" t="s">
        <v>868</v>
      </c>
      <c r="E312" s="109"/>
      <c r="F312" s="109">
        <v>3200</v>
      </c>
      <c r="G312" s="38" t="s">
        <v>585</v>
      </c>
    </row>
    <row r="313" spans="1:7" ht="19.5" customHeight="1">
      <c r="A313" s="97">
        <v>42803</v>
      </c>
      <c r="B313" s="38">
        <v>310</v>
      </c>
      <c r="C313" s="38" t="s">
        <v>726</v>
      </c>
      <c r="D313" s="117" t="s">
        <v>869</v>
      </c>
      <c r="E313" s="109"/>
      <c r="F313" s="109">
        <v>212</v>
      </c>
      <c r="G313" s="38" t="s">
        <v>585</v>
      </c>
    </row>
    <row r="314" spans="1:7" ht="16.5">
      <c r="A314" s="97">
        <v>42804</v>
      </c>
      <c r="B314" s="38">
        <v>311</v>
      </c>
      <c r="C314" s="38" t="s">
        <v>575</v>
      </c>
      <c r="D314" s="117" t="s">
        <v>870</v>
      </c>
      <c r="E314" s="109"/>
      <c r="F314" s="109">
        <v>1785</v>
      </c>
      <c r="G314" s="38" t="s">
        <v>585</v>
      </c>
    </row>
    <row r="315" spans="1:7" ht="16.5">
      <c r="A315" s="97">
        <v>42807</v>
      </c>
      <c r="B315" s="38">
        <v>312</v>
      </c>
      <c r="C315" s="38" t="s">
        <v>753</v>
      </c>
      <c r="D315" s="35" t="s">
        <v>871</v>
      </c>
      <c r="E315" s="109"/>
      <c r="F315" s="109">
        <v>386683</v>
      </c>
      <c r="G315" s="38" t="s">
        <v>572</v>
      </c>
    </row>
    <row r="316" spans="1:7" ht="16.5">
      <c r="A316" s="97">
        <v>42807</v>
      </c>
      <c r="B316" s="38">
        <v>313</v>
      </c>
      <c r="C316" s="38" t="s">
        <v>570</v>
      </c>
      <c r="D316" s="35" t="s">
        <v>872</v>
      </c>
      <c r="E316" s="109"/>
      <c r="F316" s="109">
        <v>2000</v>
      </c>
      <c r="G316" s="38" t="s">
        <v>572</v>
      </c>
    </row>
    <row r="317" spans="1:7" ht="16.5">
      <c r="A317" s="97">
        <v>42807</v>
      </c>
      <c r="B317" s="38">
        <v>314</v>
      </c>
      <c r="C317" s="38" t="s">
        <v>579</v>
      </c>
      <c r="D317" s="117" t="s">
        <v>873</v>
      </c>
      <c r="E317" s="109"/>
      <c r="F317" s="109">
        <v>1140</v>
      </c>
      <c r="G317" s="38" t="s">
        <v>585</v>
      </c>
    </row>
    <row r="318" spans="1:7" ht="16.5">
      <c r="A318" s="97">
        <v>42807</v>
      </c>
      <c r="B318" s="38">
        <v>315</v>
      </c>
      <c r="C318" s="38" t="s">
        <v>625</v>
      </c>
      <c r="D318" s="35" t="s">
        <v>874</v>
      </c>
      <c r="E318" s="109"/>
      <c r="F318" s="109">
        <v>3500</v>
      </c>
      <c r="G318" s="38" t="s">
        <v>577</v>
      </c>
    </row>
    <row r="319" spans="1:7" ht="16.5">
      <c r="A319" s="97">
        <v>42807</v>
      </c>
      <c r="B319" s="38">
        <v>316</v>
      </c>
      <c r="C319" s="38" t="s">
        <v>575</v>
      </c>
      <c r="D319" s="117" t="s">
        <v>875</v>
      </c>
      <c r="E319" s="109">
        <v>23400</v>
      </c>
      <c r="F319" s="109"/>
      <c r="G319" s="38" t="s">
        <v>595</v>
      </c>
    </row>
    <row r="320" spans="1:7" ht="16.5">
      <c r="A320" s="97">
        <v>42807</v>
      </c>
      <c r="B320" s="38">
        <v>317</v>
      </c>
      <c r="C320" s="38" t="s">
        <v>575</v>
      </c>
      <c r="D320" s="117" t="s">
        <v>876</v>
      </c>
      <c r="E320" s="109"/>
      <c r="F320" s="109">
        <v>23400</v>
      </c>
      <c r="G320" s="38" t="s">
        <v>595</v>
      </c>
    </row>
    <row r="321" spans="1:7" ht="16.5">
      <c r="A321" s="97">
        <v>42808</v>
      </c>
      <c r="B321" s="38">
        <v>318</v>
      </c>
      <c r="C321" s="38" t="s">
        <v>677</v>
      </c>
      <c r="D321" s="35" t="s">
        <v>877</v>
      </c>
      <c r="E321" s="109"/>
      <c r="F321" s="109">
        <v>4000</v>
      </c>
      <c r="G321" s="38" t="s">
        <v>577</v>
      </c>
    </row>
    <row r="322" spans="1:7" ht="16.5">
      <c r="A322" s="97">
        <v>42809</v>
      </c>
      <c r="B322" s="38">
        <v>319</v>
      </c>
      <c r="C322" s="38" t="s">
        <v>610</v>
      </c>
      <c r="D322" s="35" t="s">
        <v>878</v>
      </c>
      <c r="E322" s="109"/>
      <c r="F322" s="109">
        <v>2584</v>
      </c>
      <c r="G322" s="38" t="s">
        <v>585</v>
      </c>
    </row>
    <row r="323" spans="1:7" ht="16.5">
      <c r="A323" s="97">
        <v>42810</v>
      </c>
      <c r="B323" s="38">
        <v>320</v>
      </c>
      <c r="C323" s="38" t="s">
        <v>879</v>
      </c>
      <c r="D323" s="35" t="s">
        <v>880</v>
      </c>
      <c r="E323" s="109"/>
      <c r="F323" s="109">
        <v>18000</v>
      </c>
      <c r="G323" s="38" t="s">
        <v>572</v>
      </c>
    </row>
    <row r="324" spans="1:7" ht="16.5">
      <c r="A324" s="97">
        <v>42810</v>
      </c>
      <c r="B324" s="38">
        <v>321</v>
      </c>
      <c r="C324" s="38" t="s">
        <v>881</v>
      </c>
      <c r="D324" s="360" t="s">
        <v>550</v>
      </c>
      <c r="E324" s="109"/>
      <c r="F324" s="109">
        <v>22770</v>
      </c>
      <c r="G324" s="38" t="s">
        <v>577</v>
      </c>
    </row>
    <row r="325" spans="1:7" ht="16.5">
      <c r="A325" s="97">
        <v>42818</v>
      </c>
      <c r="B325" s="38">
        <v>322</v>
      </c>
      <c r="C325" s="38" t="s">
        <v>651</v>
      </c>
      <c r="D325" s="117" t="s">
        <v>882</v>
      </c>
      <c r="E325" s="109"/>
      <c r="F325" s="109">
        <v>800</v>
      </c>
      <c r="G325" s="38" t="s">
        <v>578</v>
      </c>
    </row>
    <row r="326" spans="1:7" ht="16.5">
      <c r="A326" s="97">
        <v>42818</v>
      </c>
      <c r="B326" s="38">
        <v>323</v>
      </c>
      <c r="C326" s="38" t="s">
        <v>651</v>
      </c>
      <c r="D326" s="117" t="s">
        <v>883</v>
      </c>
      <c r="E326" s="109"/>
      <c r="F326" s="109">
        <v>278</v>
      </c>
      <c r="G326" s="38" t="s">
        <v>578</v>
      </c>
    </row>
    <row r="327" spans="1:7" ht="16.5">
      <c r="A327" s="97">
        <v>42818</v>
      </c>
      <c r="B327" s="38">
        <v>324</v>
      </c>
      <c r="C327" s="38" t="s">
        <v>619</v>
      </c>
      <c r="D327" s="35" t="s">
        <v>884</v>
      </c>
      <c r="E327" s="109"/>
      <c r="F327" s="109">
        <v>7000</v>
      </c>
      <c r="G327" s="38" t="s">
        <v>566</v>
      </c>
    </row>
    <row r="328" spans="1:7" ht="16.5">
      <c r="A328" s="97">
        <v>42818</v>
      </c>
      <c r="B328" s="38">
        <v>325</v>
      </c>
      <c r="C328" s="38" t="s">
        <v>612</v>
      </c>
      <c r="D328" s="35" t="s">
        <v>885</v>
      </c>
      <c r="E328" s="109"/>
      <c r="F328" s="109">
        <v>3600</v>
      </c>
      <c r="G328" s="38" t="s">
        <v>577</v>
      </c>
    </row>
    <row r="329" spans="1:7" ht="16.5">
      <c r="A329" s="97">
        <v>42818</v>
      </c>
      <c r="B329" s="38">
        <v>326</v>
      </c>
      <c r="C329" s="38" t="s">
        <v>612</v>
      </c>
      <c r="D329" s="35" t="s">
        <v>886</v>
      </c>
      <c r="E329" s="109"/>
      <c r="F329" s="109">
        <v>2910</v>
      </c>
      <c r="G329" s="38" t="s">
        <v>577</v>
      </c>
    </row>
    <row r="330" spans="1:7" ht="16.5">
      <c r="A330" s="97">
        <v>42818</v>
      </c>
      <c r="B330" s="38">
        <v>327</v>
      </c>
      <c r="C330" s="38" t="s">
        <v>612</v>
      </c>
      <c r="D330" s="35" t="s">
        <v>887</v>
      </c>
      <c r="E330" s="109"/>
      <c r="F330" s="109">
        <v>1575</v>
      </c>
      <c r="G330" s="38" t="s">
        <v>577</v>
      </c>
    </row>
    <row r="331" spans="1:7" ht="16.5">
      <c r="A331" s="97">
        <v>42821</v>
      </c>
      <c r="B331" s="38">
        <v>328</v>
      </c>
      <c r="C331" s="38" t="s">
        <v>612</v>
      </c>
      <c r="D331" s="35" t="s">
        <v>888</v>
      </c>
      <c r="E331" s="109"/>
      <c r="F331" s="109">
        <v>4800</v>
      </c>
      <c r="G331" s="38" t="s">
        <v>577</v>
      </c>
    </row>
    <row r="332" spans="1:7" ht="16.5">
      <c r="A332" s="97">
        <v>42821</v>
      </c>
      <c r="B332" s="38">
        <v>329</v>
      </c>
      <c r="C332" s="38" t="s">
        <v>612</v>
      </c>
      <c r="D332" s="35" t="s">
        <v>889</v>
      </c>
      <c r="E332" s="109"/>
      <c r="F332" s="109">
        <v>3020</v>
      </c>
      <c r="G332" s="38" t="s">
        <v>577</v>
      </c>
    </row>
    <row r="333" spans="1:7" ht="16.5">
      <c r="A333" s="97">
        <v>42821</v>
      </c>
      <c r="B333" s="38">
        <v>330</v>
      </c>
      <c r="C333" s="38" t="s">
        <v>775</v>
      </c>
      <c r="D333" s="35" t="s">
        <v>890</v>
      </c>
      <c r="E333" s="109"/>
      <c r="F333" s="109">
        <v>2400</v>
      </c>
      <c r="G333" s="38" t="s">
        <v>572</v>
      </c>
    </row>
    <row r="334" spans="1:7" ht="16.5">
      <c r="A334" s="97">
        <v>42821</v>
      </c>
      <c r="B334" s="38">
        <v>331</v>
      </c>
      <c r="C334" s="38" t="s">
        <v>775</v>
      </c>
      <c r="D334" s="35" t="s">
        <v>891</v>
      </c>
      <c r="E334" s="109"/>
      <c r="F334" s="109">
        <v>2400</v>
      </c>
      <c r="G334" s="38" t="s">
        <v>572</v>
      </c>
    </row>
    <row r="335" spans="1:7" ht="57">
      <c r="A335" s="97">
        <v>42821</v>
      </c>
      <c r="B335" s="38">
        <v>332</v>
      </c>
      <c r="C335" s="38" t="s">
        <v>639</v>
      </c>
      <c r="D335" s="117" t="s">
        <v>328</v>
      </c>
      <c r="E335" s="109"/>
      <c r="F335" s="109">
        <v>5005</v>
      </c>
      <c r="G335" s="38" t="s">
        <v>640</v>
      </c>
    </row>
    <row r="336" spans="1:7" ht="16.5">
      <c r="A336" s="97">
        <v>42821</v>
      </c>
      <c r="B336" s="38">
        <v>333</v>
      </c>
      <c r="C336" s="38" t="s">
        <v>892</v>
      </c>
      <c r="D336" s="35" t="s">
        <v>893</v>
      </c>
      <c r="E336" s="109"/>
      <c r="F336" s="109">
        <v>6596</v>
      </c>
      <c r="G336" s="38" t="s">
        <v>572</v>
      </c>
    </row>
    <row r="337" spans="1:7" ht="16.5">
      <c r="A337" s="97">
        <v>42821</v>
      </c>
      <c r="B337" s="38">
        <v>334</v>
      </c>
      <c r="C337" s="38" t="s">
        <v>892</v>
      </c>
      <c r="D337" s="35" t="s">
        <v>894</v>
      </c>
      <c r="E337" s="109"/>
      <c r="F337" s="109">
        <v>18626</v>
      </c>
      <c r="G337" s="38" t="s">
        <v>572</v>
      </c>
    </row>
    <row r="338" spans="1:7" ht="16.5">
      <c r="A338" s="97">
        <v>42821</v>
      </c>
      <c r="B338" s="38">
        <v>335</v>
      </c>
      <c r="C338" s="38" t="s">
        <v>726</v>
      </c>
      <c r="D338" s="35" t="s">
        <v>895</v>
      </c>
      <c r="E338" s="109"/>
      <c r="F338" s="109">
        <v>976</v>
      </c>
      <c r="G338" s="38" t="s">
        <v>585</v>
      </c>
    </row>
    <row r="339" spans="1:7" ht="16.5">
      <c r="A339" s="97">
        <v>42821</v>
      </c>
      <c r="B339" s="38">
        <v>336</v>
      </c>
      <c r="C339" s="125" t="s">
        <v>575</v>
      </c>
      <c r="D339" s="360" t="s">
        <v>896</v>
      </c>
      <c r="E339" s="126">
        <v>10000</v>
      </c>
      <c r="F339" s="126"/>
      <c r="G339" s="125" t="s">
        <v>577</v>
      </c>
    </row>
    <row r="340" spans="1:7" ht="19.5" customHeight="1">
      <c r="A340" s="97">
        <v>42830</v>
      </c>
      <c r="B340" s="38">
        <v>337</v>
      </c>
      <c r="C340" s="38" t="s">
        <v>644</v>
      </c>
      <c r="D340" s="35" t="s">
        <v>897</v>
      </c>
      <c r="E340" s="109"/>
      <c r="F340" s="109">
        <v>3276</v>
      </c>
      <c r="G340" s="38" t="s">
        <v>578</v>
      </c>
    </row>
    <row r="341" spans="1:7" ht="19.5" customHeight="1">
      <c r="A341" s="97">
        <v>42830</v>
      </c>
      <c r="B341" s="38">
        <v>338</v>
      </c>
      <c r="C341" s="38" t="s">
        <v>751</v>
      </c>
      <c r="D341" s="117" t="s">
        <v>898</v>
      </c>
      <c r="E341" s="109"/>
      <c r="F341" s="109">
        <v>1680</v>
      </c>
      <c r="G341" s="38" t="s">
        <v>578</v>
      </c>
    </row>
    <row r="342" spans="1:7" ht="16.5">
      <c r="A342" s="97">
        <v>42830</v>
      </c>
      <c r="B342" s="38">
        <v>339</v>
      </c>
      <c r="C342" s="38" t="s">
        <v>665</v>
      </c>
      <c r="D342" s="117" t="s">
        <v>899</v>
      </c>
      <c r="E342" s="109"/>
      <c r="F342" s="109">
        <v>2500</v>
      </c>
      <c r="G342" s="38" t="s">
        <v>578</v>
      </c>
    </row>
    <row r="343" spans="1:7" ht="16.5">
      <c r="A343" s="97">
        <v>42830</v>
      </c>
      <c r="B343" s="38">
        <v>340</v>
      </c>
      <c r="C343" s="38" t="s">
        <v>570</v>
      </c>
      <c r="D343" s="35" t="s">
        <v>900</v>
      </c>
      <c r="E343" s="109"/>
      <c r="F343" s="109">
        <v>3600</v>
      </c>
      <c r="G343" s="38" t="s">
        <v>572</v>
      </c>
    </row>
    <row r="344" spans="1:7" ht="16.5">
      <c r="A344" s="97">
        <v>42830</v>
      </c>
      <c r="B344" s="38">
        <v>341</v>
      </c>
      <c r="C344" s="38" t="s">
        <v>573</v>
      </c>
      <c r="D344" s="35" t="s">
        <v>901</v>
      </c>
      <c r="E344" s="109"/>
      <c r="F344" s="109">
        <v>1800</v>
      </c>
      <c r="G344" s="38" t="s">
        <v>572</v>
      </c>
    </row>
    <row r="345" spans="1:7" ht="16.5">
      <c r="A345" s="97">
        <v>42830</v>
      </c>
      <c r="B345" s="38">
        <v>342</v>
      </c>
      <c r="C345" s="38" t="s">
        <v>625</v>
      </c>
      <c r="D345" s="35" t="s">
        <v>902</v>
      </c>
      <c r="E345" s="109"/>
      <c r="F345" s="109">
        <v>3500</v>
      </c>
      <c r="G345" s="38" t="s">
        <v>577</v>
      </c>
    </row>
    <row r="346" spans="1:7" ht="16.5">
      <c r="A346" s="97">
        <v>42830</v>
      </c>
      <c r="B346" s="38">
        <v>343</v>
      </c>
      <c r="C346" s="38" t="s">
        <v>625</v>
      </c>
      <c r="D346" s="35" t="s">
        <v>903</v>
      </c>
      <c r="E346" s="109"/>
      <c r="F346" s="109">
        <v>1280</v>
      </c>
      <c r="G346" s="38" t="s">
        <v>577</v>
      </c>
    </row>
    <row r="347" spans="1:7" ht="16.5">
      <c r="A347" s="97">
        <v>42830</v>
      </c>
      <c r="B347" s="38">
        <v>344</v>
      </c>
      <c r="C347" s="38" t="s">
        <v>625</v>
      </c>
      <c r="D347" s="35" t="s">
        <v>904</v>
      </c>
      <c r="E347" s="109"/>
      <c r="F347" s="109">
        <v>300</v>
      </c>
      <c r="G347" s="38" t="s">
        <v>577</v>
      </c>
    </row>
    <row r="348" spans="1:7" ht="16.5">
      <c r="A348" s="97">
        <v>42830</v>
      </c>
      <c r="B348" s="38">
        <v>345</v>
      </c>
      <c r="C348" s="38" t="s">
        <v>751</v>
      </c>
      <c r="D348" s="37" t="s">
        <v>905</v>
      </c>
      <c r="E348" s="109"/>
      <c r="F348" s="109">
        <v>1000</v>
      </c>
      <c r="G348" s="38" t="s">
        <v>578</v>
      </c>
    </row>
    <row r="349" spans="1:7" ht="16.5">
      <c r="A349" s="97">
        <v>42830</v>
      </c>
      <c r="B349" s="38">
        <v>346</v>
      </c>
      <c r="C349" s="38" t="s">
        <v>575</v>
      </c>
      <c r="D349" s="117" t="s">
        <v>906</v>
      </c>
      <c r="E349" s="109">
        <v>30000</v>
      </c>
      <c r="F349" s="109"/>
      <c r="G349" s="38" t="s">
        <v>572</v>
      </c>
    </row>
    <row r="350" spans="1:7" ht="16.5">
      <c r="A350" s="97">
        <v>42830</v>
      </c>
      <c r="B350" s="38">
        <v>347</v>
      </c>
      <c r="C350" s="38" t="s">
        <v>575</v>
      </c>
      <c r="D350" s="117" t="s">
        <v>907</v>
      </c>
      <c r="E350" s="109"/>
      <c r="F350" s="109">
        <v>30000</v>
      </c>
      <c r="G350" s="38" t="s">
        <v>572</v>
      </c>
    </row>
    <row r="351" spans="1:7" ht="16.5">
      <c r="A351" s="97">
        <v>42830</v>
      </c>
      <c r="B351" s="38">
        <v>348</v>
      </c>
      <c r="C351" s="38" t="s">
        <v>575</v>
      </c>
      <c r="D351" s="117" t="s">
        <v>908</v>
      </c>
      <c r="E351" s="109">
        <v>10000</v>
      </c>
      <c r="F351" s="109"/>
      <c r="G351" s="38" t="s">
        <v>572</v>
      </c>
    </row>
    <row r="352" spans="1:7" ht="16.5">
      <c r="A352" s="97">
        <v>42830</v>
      </c>
      <c r="B352" s="38">
        <v>349</v>
      </c>
      <c r="C352" s="38" t="s">
        <v>579</v>
      </c>
      <c r="D352" s="158" t="s">
        <v>909</v>
      </c>
      <c r="E352" s="109"/>
      <c r="F352" s="109">
        <v>900</v>
      </c>
      <c r="G352" s="38" t="s">
        <v>572</v>
      </c>
    </row>
    <row r="353" spans="1:7" ht="16.5">
      <c r="A353" s="97">
        <v>42830</v>
      </c>
      <c r="B353" s="38">
        <v>350</v>
      </c>
      <c r="C353" s="38" t="s">
        <v>588</v>
      </c>
      <c r="D353" s="37" t="s">
        <v>910</v>
      </c>
      <c r="E353" s="109"/>
      <c r="F353" s="109">
        <v>5000</v>
      </c>
      <c r="G353" s="38" t="s">
        <v>572</v>
      </c>
    </row>
    <row r="354" spans="1:7" ht="16.5">
      <c r="A354" s="97">
        <v>42830</v>
      </c>
      <c r="B354" s="38">
        <v>351</v>
      </c>
      <c r="C354" s="38" t="s">
        <v>655</v>
      </c>
      <c r="D354" s="35" t="s">
        <v>911</v>
      </c>
      <c r="E354" s="109"/>
      <c r="F354" s="109">
        <v>6130</v>
      </c>
      <c r="G354" s="38" t="s">
        <v>578</v>
      </c>
    </row>
    <row r="355" spans="1:7" ht="28.5">
      <c r="A355" s="97">
        <v>42830</v>
      </c>
      <c r="B355" s="38">
        <v>352</v>
      </c>
      <c r="C355" s="38" t="s">
        <v>575</v>
      </c>
      <c r="D355" s="35" t="s">
        <v>912</v>
      </c>
      <c r="E355" s="109"/>
      <c r="F355" s="109">
        <v>9000</v>
      </c>
      <c r="G355" s="38" t="s">
        <v>577</v>
      </c>
    </row>
    <row r="356" spans="1:7" ht="16.5">
      <c r="A356" s="97">
        <v>42830</v>
      </c>
      <c r="B356" s="38">
        <v>353</v>
      </c>
      <c r="C356" s="38" t="s">
        <v>575</v>
      </c>
      <c r="D356" s="35" t="s">
        <v>913</v>
      </c>
      <c r="E356" s="109"/>
      <c r="F356" s="109">
        <v>4100</v>
      </c>
      <c r="G356" s="38" t="s">
        <v>577</v>
      </c>
    </row>
    <row r="357" spans="1:7" ht="28.5">
      <c r="A357" s="97">
        <v>42830</v>
      </c>
      <c r="B357" s="38">
        <v>354</v>
      </c>
      <c r="C357" s="38" t="s">
        <v>689</v>
      </c>
      <c r="D357" s="35" t="s">
        <v>914</v>
      </c>
      <c r="E357" s="109"/>
      <c r="F357" s="109">
        <v>3000</v>
      </c>
      <c r="G357" s="38" t="s">
        <v>577</v>
      </c>
    </row>
    <row r="358" spans="1:7" ht="28.5">
      <c r="A358" s="97">
        <v>42830</v>
      </c>
      <c r="B358" s="38">
        <v>355</v>
      </c>
      <c r="C358" s="38" t="s">
        <v>689</v>
      </c>
      <c r="D358" s="35" t="s">
        <v>915</v>
      </c>
      <c r="E358" s="109"/>
      <c r="F358" s="109">
        <v>2400</v>
      </c>
      <c r="G358" s="38" t="s">
        <v>577</v>
      </c>
    </row>
    <row r="359" spans="1:7" ht="28.5">
      <c r="A359" s="97">
        <v>42830</v>
      </c>
      <c r="B359" s="38">
        <v>356</v>
      </c>
      <c r="C359" s="38" t="s">
        <v>689</v>
      </c>
      <c r="D359" s="35" t="s">
        <v>916</v>
      </c>
      <c r="E359" s="109"/>
      <c r="F359" s="109">
        <v>2400</v>
      </c>
      <c r="G359" s="38" t="s">
        <v>577</v>
      </c>
    </row>
    <row r="360" spans="1:7" ht="28.5">
      <c r="A360" s="97">
        <v>42830</v>
      </c>
      <c r="B360" s="38">
        <v>357</v>
      </c>
      <c r="C360" s="38" t="s">
        <v>689</v>
      </c>
      <c r="D360" s="35" t="s">
        <v>917</v>
      </c>
      <c r="E360" s="109"/>
      <c r="F360" s="109">
        <v>3400</v>
      </c>
      <c r="G360" s="38" t="s">
        <v>577</v>
      </c>
    </row>
    <row r="361" spans="1:7" ht="16.5">
      <c r="A361" s="97">
        <v>42830</v>
      </c>
      <c r="B361" s="38">
        <v>358</v>
      </c>
      <c r="C361" s="38" t="s">
        <v>570</v>
      </c>
      <c r="D361" s="35" t="s">
        <v>918</v>
      </c>
      <c r="E361" s="109"/>
      <c r="F361" s="109">
        <v>2000</v>
      </c>
      <c r="G361" s="38" t="s">
        <v>572</v>
      </c>
    </row>
    <row r="362" spans="1:7" ht="16.5">
      <c r="A362" s="97">
        <v>42831</v>
      </c>
      <c r="B362" s="38">
        <v>359</v>
      </c>
      <c r="C362" s="38" t="s">
        <v>575</v>
      </c>
      <c r="D362" s="360" t="s">
        <v>551</v>
      </c>
      <c r="E362" s="109">
        <v>10000</v>
      </c>
      <c r="F362" s="109"/>
      <c r="G362" s="38" t="s">
        <v>577</v>
      </c>
    </row>
    <row r="363" spans="1:7" ht="16.5">
      <c r="A363" s="97">
        <v>42832</v>
      </c>
      <c r="B363" s="38">
        <v>360</v>
      </c>
      <c r="C363" s="38" t="s">
        <v>575</v>
      </c>
      <c r="D363" s="117" t="s">
        <v>919</v>
      </c>
      <c r="E363" s="109"/>
      <c r="F363" s="109">
        <v>2975</v>
      </c>
      <c r="G363" s="38" t="s">
        <v>585</v>
      </c>
    </row>
    <row r="364" spans="1:7" ht="16.5">
      <c r="A364" s="97">
        <v>42832</v>
      </c>
      <c r="B364" s="38">
        <v>361</v>
      </c>
      <c r="C364" s="38" t="s">
        <v>920</v>
      </c>
      <c r="D364" s="364" t="s">
        <v>552</v>
      </c>
      <c r="E364" s="109"/>
      <c r="F364" s="109">
        <v>26000</v>
      </c>
      <c r="G364" s="38" t="s">
        <v>577</v>
      </c>
    </row>
    <row r="365" spans="1:7" ht="16.5">
      <c r="A365" s="97">
        <v>42835</v>
      </c>
      <c r="B365" s="38">
        <v>362</v>
      </c>
      <c r="C365" s="38" t="s">
        <v>921</v>
      </c>
      <c r="D365" s="35" t="s">
        <v>922</v>
      </c>
      <c r="E365" s="109"/>
      <c r="F365" s="109">
        <v>5130</v>
      </c>
      <c r="G365" s="38" t="s">
        <v>578</v>
      </c>
    </row>
    <row r="366" spans="1:7" ht="18.75" customHeight="1">
      <c r="A366" s="97">
        <v>42836</v>
      </c>
      <c r="B366" s="38">
        <v>363</v>
      </c>
      <c r="C366" s="38" t="s">
        <v>575</v>
      </c>
      <c r="D366" s="117" t="s">
        <v>923</v>
      </c>
      <c r="E366" s="109">
        <v>10000</v>
      </c>
      <c r="F366" s="109"/>
      <c r="G366" s="38" t="s">
        <v>577</v>
      </c>
    </row>
    <row r="367" spans="1:7" ht="28.5">
      <c r="A367" s="97">
        <v>42836</v>
      </c>
      <c r="B367" s="38">
        <v>364</v>
      </c>
      <c r="C367" s="38" t="s">
        <v>639</v>
      </c>
      <c r="D367" s="370" t="s">
        <v>334</v>
      </c>
      <c r="E367" s="109"/>
      <c r="F367" s="109">
        <v>5025</v>
      </c>
      <c r="G367" s="38" t="s">
        <v>640</v>
      </c>
    </row>
    <row r="368" spans="1:7" ht="16.5">
      <c r="A368" s="97">
        <v>42836</v>
      </c>
      <c r="B368" s="38">
        <v>365</v>
      </c>
      <c r="C368" s="38" t="s">
        <v>610</v>
      </c>
      <c r="D368" s="35" t="s">
        <v>924</v>
      </c>
      <c r="E368" s="109"/>
      <c r="F368" s="109">
        <v>1596</v>
      </c>
      <c r="G368" s="38" t="s">
        <v>585</v>
      </c>
    </row>
    <row r="369" spans="1:7" ht="28.5">
      <c r="A369" s="97">
        <v>42842</v>
      </c>
      <c r="B369" s="38">
        <v>366</v>
      </c>
      <c r="C369" s="38" t="s">
        <v>689</v>
      </c>
      <c r="D369" s="35" t="s">
        <v>925</v>
      </c>
      <c r="E369" s="109"/>
      <c r="F369" s="109">
        <v>600</v>
      </c>
      <c r="G369" s="38" t="s">
        <v>578</v>
      </c>
    </row>
    <row r="370" spans="1:7" ht="16.5">
      <c r="A370" s="97">
        <v>42842</v>
      </c>
      <c r="B370" s="38">
        <v>367</v>
      </c>
      <c r="C370" s="38" t="s">
        <v>575</v>
      </c>
      <c r="D370" s="117" t="s">
        <v>553</v>
      </c>
      <c r="E370" s="355">
        <v>75000</v>
      </c>
      <c r="F370" s="109"/>
      <c r="G370" s="38" t="s">
        <v>577</v>
      </c>
    </row>
    <row r="371" spans="1:7" ht="16.5">
      <c r="A371" s="97">
        <v>42842</v>
      </c>
      <c r="B371" s="38">
        <v>368</v>
      </c>
      <c r="C371" s="38" t="s">
        <v>575</v>
      </c>
      <c r="D371" s="360" t="s">
        <v>554</v>
      </c>
      <c r="E371" s="109">
        <v>94000</v>
      </c>
      <c r="F371" s="109"/>
      <c r="G371" s="38" t="s">
        <v>577</v>
      </c>
    </row>
    <row r="372" spans="1:7" ht="28.5">
      <c r="A372" s="97">
        <v>42842</v>
      </c>
      <c r="B372" s="38">
        <v>369</v>
      </c>
      <c r="C372" s="38" t="s">
        <v>655</v>
      </c>
      <c r="D372" s="117" t="s">
        <v>926</v>
      </c>
      <c r="E372" s="109"/>
      <c r="F372" s="109">
        <v>3600</v>
      </c>
      <c r="G372" s="38" t="s">
        <v>578</v>
      </c>
    </row>
    <row r="373" spans="1:7" ht="16.5">
      <c r="A373" s="97">
        <v>42842</v>
      </c>
      <c r="B373" s="38">
        <v>370</v>
      </c>
      <c r="C373" s="38" t="s">
        <v>655</v>
      </c>
      <c r="D373" s="116" t="s">
        <v>927</v>
      </c>
      <c r="E373" s="109"/>
      <c r="F373" s="109">
        <v>1700</v>
      </c>
      <c r="G373" s="38" t="s">
        <v>578</v>
      </c>
    </row>
    <row r="374" spans="1:7" ht="16.5">
      <c r="A374" s="97">
        <v>42842</v>
      </c>
      <c r="B374" s="38">
        <v>371</v>
      </c>
      <c r="C374" s="38" t="s">
        <v>655</v>
      </c>
      <c r="D374" s="116" t="s">
        <v>928</v>
      </c>
      <c r="E374" s="109"/>
      <c r="F374" s="109">
        <v>30</v>
      </c>
      <c r="G374" s="38" t="s">
        <v>578</v>
      </c>
    </row>
    <row r="375" spans="1:7" ht="16.5">
      <c r="A375" s="97">
        <v>42844</v>
      </c>
      <c r="B375" s="38">
        <v>372</v>
      </c>
      <c r="C375" s="38" t="s">
        <v>575</v>
      </c>
      <c r="D375" s="116" t="s">
        <v>929</v>
      </c>
      <c r="E375" s="109"/>
      <c r="F375" s="109">
        <v>1000</v>
      </c>
      <c r="G375" s="38" t="s">
        <v>578</v>
      </c>
    </row>
    <row r="376" spans="1:7" ht="16.5">
      <c r="A376" s="97">
        <v>42849</v>
      </c>
      <c r="B376" s="38">
        <v>373</v>
      </c>
      <c r="C376" s="38" t="s">
        <v>930</v>
      </c>
      <c r="D376" s="116" t="s">
        <v>931</v>
      </c>
      <c r="E376" s="109"/>
      <c r="F376" s="109">
        <v>3200</v>
      </c>
      <c r="G376" s="38" t="s">
        <v>577</v>
      </c>
    </row>
    <row r="377" spans="1:7" ht="16.5">
      <c r="A377" s="97">
        <v>42849</v>
      </c>
      <c r="B377" s="38">
        <v>374</v>
      </c>
      <c r="C377" s="38" t="s">
        <v>619</v>
      </c>
      <c r="D377" s="35" t="s">
        <v>932</v>
      </c>
      <c r="E377" s="109"/>
      <c r="F377" s="109">
        <v>7000</v>
      </c>
      <c r="G377" s="38" t="s">
        <v>566</v>
      </c>
    </row>
    <row r="378" spans="1:7" ht="16.5">
      <c r="A378" s="97">
        <v>42849</v>
      </c>
      <c r="B378" s="38">
        <v>375</v>
      </c>
      <c r="C378" s="38" t="s">
        <v>920</v>
      </c>
      <c r="D378" s="116" t="s">
        <v>933</v>
      </c>
      <c r="E378" s="109"/>
      <c r="F378" s="109">
        <v>6600</v>
      </c>
      <c r="G378" s="38" t="s">
        <v>577</v>
      </c>
    </row>
    <row r="379" spans="1:7" ht="16.5">
      <c r="A379" s="97">
        <v>42849</v>
      </c>
      <c r="B379" s="38">
        <v>376</v>
      </c>
      <c r="C379" s="38" t="s">
        <v>920</v>
      </c>
      <c r="D379" s="193" t="s">
        <v>934</v>
      </c>
      <c r="E379" s="109"/>
      <c r="F379" s="109">
        <v>4800</v>
      </c>
      <c r="G379" s="38" t="s">
        <v>577</v>
      </c>
    </row>
    <row r="380" spans="1:7" ht="16.5">
      <c r="A380" s="97">
        <v>42849</v>
      </c>
      <c r="B380" s="38">
        <v>377</v>
      </c>
      <c r="C380" s="38" t="s">
        <v>59</v>
      </c>
      <c r="D380" s="37" t="s">
        <v>935</v>
      </c>
      <c r="E380" s="109"/>
      <c r="F380" s="109">
        <v>3500</v>
      </c>
      <c r="G380" s="38" t="s">
        <v>577</v>
      </c>
    </row>
    <row r="381" spans="1:7" ht="28.5">
      <c r="A381" s="97">
        <v>42849</v>
      </c>
      <c r="B381" s="38">
        <v>378</v>
      </c>
      <c r="C381" s="38" t="s">
        <v>59</v>
      </c>
      <c r="D381" s="35" t="s">
        <v>936</v>
      </c>
      <c r="E381" s="109"/>
      <c r="F381" s="109">
        <v>2700</v>
      </c>
      <c r="G381" s="38" t="s">
        <v>577</v>
      </c>
    </row>
    <row r="382" spans="1:7" ht="16.5">
      <c r="A382" s="97">
        <v>42849</v>
      </c>
      <c r="B382" s="38">
        <v>379</v>
      </c>
      <c r="C382" s="38" t="s">
        <v>59</v>
      </c>
      <c r="D382" s="35" t="s">
        <v>937</v>
      </c>
      <c r="E382" s="109"/>
      <c r="F382" s="109">
        <v>840</v>
      </c>
      <c r="G382" s="38" t="s">
        <v>577</v>
      </c>
    </row>
    <row r="383" spans="1:7" ht="28.5">
      <c r="A383" s="97">
        <v>42849</v>
      </c>
      <c r="B383" s="38">
        <v>380</v>
      </c>
      <c r="C383" s="38" t="s">
        <v>59</v>
      </c>
      <c r="D383" s="35" t="s">
        <v>938</v>
      </c>
      <c r="E383" s="109"/>
      <c r="F383" s="109">
        <v>4200</v>
      </c>
      <c r="G383" s="38" t="s">
        <v>577</v>
      </c>
    </row>
    <row r="384" spans="1:7" ht="16.5">
      <c r="A384" s="97">
        <v>42853</v>
      </c>
      <c r="B384" s="38">
        <v>381</v>
      </c>
      <c r="C384" s="38" t="s">
        <v>575</v>
      </c>
      <c r="D384" s="364" t="s">
        <v>555</v>
      </c>
      <c r="E384" s="109"/>
      <c r="F384" s="109">
        <v>336</v>
      </c>
      <c r="G384" s="38" t="s">
        <v>577</v>
      </c>
    </row>
    <row r="385" spans="1:7" ht="16.5">
      <c r="A385" s="97">
        <v>42856</v>
      </c>
      <c r="B385" s="38">
        <v>382</v>
      </c>
      <c r="C385" s="38" t="s">
        <v>575</v>
      </c>
      <c r="D385" s="35" t="s">
        <v>939</v>
      </c>
      <c r="E385" s="109">
        <v>12020</v>
      </c>
      <c r="F385" s="109"/>
      <c r="G385" s="38" t="s">
        <v>578</v>
      </c>
    </row>
    <row r="386" spans="1:7" ht="16.5">
      <c r="A386" s="97">
        <v>42856</v>
      </c>
      <c r="B386" s="38">
        <v>383</v>
      </c>
      <c r="C386" s="38" t="s">
        <v>575</v>
      </c>
      <c r="D386" s="35" t="s">
        <v>940</v>
      </c>
      <c r="E386" s="109"/>
      <c r="F386" s="109">
        <v>12020</v>
      </c>
      <c r="G386" s="38" t="s">
        <v>578</v>
      </c>
    </row>
    <row r="387" spans="1:7" ht="16.5">
      <c r="A387" s="97">
        <v>42856</v>
      </c>
      <c r="B387" s="38">
        <v>384</v>
      </c>
      <c r="C387" s="38" t="s">
        <v>570</v>
      </c>
      <c r="D387" s="35" t="s">
        <v>941</v>
      </c>
      <c r="E387" s="109"/>
      <c r="F387" s="109">
        <v>4800</v>
      </c>
      <c r="G387" s="38" t="s">
        <v>572</v>
      </c>
    </row>
    <row r="388" spans="1:7" ht="16.5">
      <c r="A388" s="97">
        <v>42856</v>
      </c>
      <c r="B388" s="38">
        <v>385</v>
      </c>
      <c r="C388" s="38" t="s">
        <v>573</v>
      </c>
      <c r="D388" s="35" t="s">
        <v>942</v>
      </c>
      <c r="E388" s="109"/>
      <c r="F388" s="109">
        <v>2000</v>
      </c>
      <c r="G388" s="38" t="s">
        <v>572</v>
      </c>
    </row>
    <row r="389" spans="1:7" ht="16.5">
      <c r="A389" s="97">
        <v>42856</v>
      </c>
      <c r="B389" s="38">
        <v>386</v>
      </c>
      <c r="C389" s="38" t="s">
        <v>943</v>
      </c>
      <c r="D389" s="116" t="s">
        <v>944</v>
      </c>
      <c r="E389" s="109"/>
      <c r="F389" s="109">
        <v>3200</v>
      </c>
      <c r="G389" s="38" t="s">
        <v>577</v>
      </c>
    </row>
    <row r="390" spans="1:7" ht="16.5">
      <c r="A390" s="97">
        <v>42856</v>
      </c>
      <c r="B390" s="38">
        <v>387</v>
      </c>
      <c r="C390" s="38" t="s">
        <v>943</v>
      </c>
      <c r="D390" s="116" t="s">
        <v>945</v>
      </c>
      <c r="E390" s="109"/>
      <c r="F390" s="109">
        <v>9600</v>
      </c>
      <c r="G390" s="38" t="s">
        <v>577</v>
      </c>
    </row>
    <row r="391" spans="1:7" ht="16.5">
      <c r="A391" s="97">
        <v>42856</v>
      </c>
      <c r="B391" s="38">
        <v>388</v>
      </c>
      <c r="C391" s="38" t="s">
        <v>943</v>
      </c>
      <c r="D391" s="116" t="s">
        <v>946</v>
      </c>
      <c r="E391" s="109"/>
      <c r="F391" s="109">
        <v>9600</v>
      </c>
      <c r="G391" s="38" t="s">
        <v>577</v>
      </c>
    </row>
    <row r="392" spans="1:7" ht="16.5">
      <c r="A392" s="97">
        <v>42856</v>
      </c>
      <c r="B392" s="38">
        <v>389</v>
      </c>
      <c r="C392" s="38" t="s">
        <v>943</v>
      </c>
      <c r="D392" s="116" t="s">
        <v>947</v>
      </c>
      <c r="E392" s="109"/>
      <c r="F392" s="109">
        <v>3200</v>
      </c>
      <c r="G392" s="38" t="s">
        <v>577</v>
      </c>
    </row>
    <row r="393" spans="1:7" ht="16.5">
      <c r="A393" s="97">
        <v>42856</v>
      </c>
      <c r="B393" s="38">
        <v>390</v>
      </c>
      <c r="C393" s="38" t="s">
        <v>943</v>
      </c>
      <c r="D393" s="116" t="s">
        <v>948</v>
      </c>
      <c r="E393" s="109"/>
      <c r="F393" s="109">
        <v>3200</v>
      </c>
      <c r="G393" s="38" t="s">
        <v>577</v>
      </c>
    </row>
    <row r="394" spans="1:7" ht="16.5">
      <c r="A394" s="97">
        <v>42857</v>
      </c>
      <c r="B394" s="38">
        <v>391</v>
      </c>
      <c r="C394" s="38" t="s">
        <v>582</v>
      </c>
      <c r="D394" s="117" t="s">
        <v>949</v>
      </c>
      <c r="E394" s="109"/>
      <c r="F394" s="109">
        <v>40000</v>
      </c>
      <c r="G394" s="38" t="s">
        <v>577</v>
      </c>
    </row>
    <row r="395" spans="1:7" ht="16.5">
      <c r="A395" s="97">
        <v>42857</v>
      </c>
      <c r="B395" s="38">
        <v>392</v>
      </c>
      <c r="C395" s="38" t="s">
        <v>575</v>
      </c>
      <c r="D395" s="360" t="s">
        <v>554</v>
      </c>
      <c r="E395" s="109">
        <v>94500</v>
      </c>
      <c r="F395" s="109"/>
      <c r="G395" s="38" t="s">
        <v>577</v>
      </c>
    </row>
    <row r="396" spans="1:7" ht="16.5">
      <c r="A396" s="97">
        <v>42857</v>
      </c>
      <c r="B396" s="38">
        <v>393</v>
      </c>
      <c r="C396" s="38" t="s">
        <v>588</v>
      </c>
      <c r="D396" s="37" t="s">
        <v>950</v>
      </c>
      <c r="E396" s="109"/>
      <c r="F396" s="109">
        <v>1158</v>
      </c>
      <c r="G396" s="38" t="s">
        <v>572</v>
      </c>
    </row>
    <row r="397" spans="1:7" ht="28.5">
      <c r="A397" s="97">
        <v>42859</v>
      </c>
      <c r="B397" s="38">
        <v>394</v>
      </c>
      <c r="C397" s="38" t="s">
        <v>588</v>
      </c>
      <c r="D397" s="35" t="s">
        <v>951</v>
      </c>
      <c r="E397" s="109"/>
      <c r="F397" s="109">
        <v>13600</v>
      </c>
      <c r="G397" s="38" t="s">
        <v>577</v>
      </c>
    </row>
    <row r="398" spans="1:7" ht="16.5">
      <c r="A398" s="97">
        <v>42859</v>
      </c>
      <c r="B398" s="38">
        <v>395</v>
      </c>
      <c r="C398" s="38" t="s">
        <v>575</v>
      </c>
      <c r="D398" s="117" t="s">
        <v>952</v>
      </c>
      <c r="E398" s="109"/>
      <c r="F398" s="109">
        <v>40000</v>
      </c>
      <c r="G398" s="38" t="s">
        <v>572</v>
      </c>
    </row>
    <row r="399" spans="1:7" ht="16.5">
      <c r="A399" s="97">
        <v>42859</v>
      </c>
      <c r="B399" s="38">
        <v>396</v>
      </c>
      <c r="C399" s="38" t="s">
        <v>713</v>
      </c>
      <c r="D399" s="35" t="s">
        <v>953</v>
      </c>
      <c r="E399" s="109"/>
      <c r="F399" s="109">
        <v>5000</v>
      </c>
      <c r="G399" s="125" t="s">
        <v>595</v>
      </c>
    </row>
    <row r="400" spans="1:7" ht="28.5">
      <c r="A400" s="97">
        <v>42859</v>
      </c>
      <c r="B400" s="38">
        <v>397</v>
      </c>
      <c r="C400" s="38" t="s">
        <v>662</v>
      </c>
      <c r="D400" s="35" t="s">
        <v>954</v>
      </c>
      <c r="E400" s="109"/>
      <c r="F400" s="109">
        <v>1720</v>
      </c>
      <c r="G400" s="38" t="s">
        <v>578</v>
      </c>
    </row>
    <row r="401" spans="1:7" ht="16.5">
      <c r="A401" s="97">
        <v>42859</v>
      </c>
      <c r="B401" s="38">
        <v>398</v>
      </c>
      <c r="C401" s="38" t="s">
        <v>726</v>
      </c>
      <c r="D401" s="35" t="s">
        <v>955</v>
      </c>
      <c r="E401" s="109"/>
      <c r="F401" s="109">
        <v>1368</v>
      </c>
      <c r="G401" s="38" t="s">
        <v>585</v>
      </c>
    </row>
    <row r="402" spans="1:7" ht="16.5">
      <c r="A402" s="97">
        <v>42859</v>
      </c>
      <c r="B402" s="38">
        <v>399</v>
      </c>
      <c r="C402" s="38" t="s">
        <v>582</v>
      </c>
      <c r="D402" s="35" t="s">
        <v>956</v>
      </c>
      <c r="E402" s="109"/>
      <c r="F402" s="109">
        <v>80000</v>
      </c>
      <c r="G402" s="38" t="s">
        <v>585</v>
      </c>
    </row>
    <row r="403" spans="1:7" ht="16.5">
      <c r="A403" s="97">
        <v>42859</v>
      </c>
      <c r="B403" s="38">
        <v>400</v>
      </c>
      <c r="C403" s="38" t="s">
        <v>575</v>
      </c>
      <c r="D403" s="117" t="s">
        <v>957</v>
      </c>
      <c r="E403" s="109"/>
      <c r="F403" s="109">
        <v>2520</v>
      </c>
      <c r="G403" s="38" t="s">
        <v>585</v>
      </c>
    </row>
    <row r="404" spans="1:7" ht="28.5">
      <c r="A404" s="97">
        <v>42871</v>
      </c>
      <c r="B404" s="38">
        <v>401</v>
      </c>
      <c r="C404" s="38" t="s">
        <v>588</v>
      </c>
      <c r="D404" s="35" t="s">
        <v>958</v>
      </c>
      <c r="E404" s="109"/>
      <c r="F404" s="109">
        <v>3000</v>
      </c>
      <c r="G404" s="38" t="s">
        <v>577</v>
      </c>
    </row>
    <row r="405" spans="1:7" ht="16.5">
      <c r="A405" s="97">
        <v>42871</v>
      </c>
      <c r="B405" s="38">
        <v>402</v>
      </c>
      <c r="C405" s="38" t="s">
        <v>930</v>
      </c>
      <c r="D405" s="35" t="s">
        <v>959</v>
      </c>
      <c r="E405" s="109"/>
      <c r="F405" s="109">
        <v>2120</v>
      </c>
      <c r="G405" s="38" t="s">
        <v>577</v>
      </c>
    </row>
    <row r="406" spans="1:7" ht="16.5">
      <c r="A406" s="97">
        <v>42871</v>
      </c>
      <c r="B406" s="38">
        <v>403</v>
      </c>
      <c r="C406" s="38" t="s">
        <v>575</v>
      </c>
      <c r="D406" s="117" t="s">
        <v>960</v>
      </c>
      <c r="E406" s="126"/>
      <c r="F406" s="126">
        <v>133000</v>
      </c>
      <c r="G406" s="125" t="s">
        <v>572</v>
      </c>
    </row>
    <row r="407" spans="1:7" ht="16.5">
      <c r="A407" s="97">
        <v>42871</v>
      </c>
      <c r="B407" s="38">
        <v>404</v>
      </c>
      <c r="C407" s="125" t="s">
        <v>639</v>
      </c>
      <c r="D407" s="360" t="s">
        <v>337</v>
      </c>
      <c r="E407" s="126"/>
      <c r="F407" s="126">
        <v>2030</v>
      </c>
      <c r="G407" s="125" t="s">
        <v>640</v>
      </c>
    </row>
    <row r="408" spans="1:7" ht="28.5">
      <c r="A408" s="97">
        <v>42871</v>
      </c>
      <c r="B408" s="38">
        <v>405</v>
      </c>
      <c r="C408" s="371" t="s">
        <v>961</v>
      </c>
      <c r="D408" s="37" t="s">
        <v>962</v>
      </c>
      <c r="E408" s="372"/>
      <c r="F408" s="372">
        <v>1800</v>
      </c>
      <c r="G408" s="371" t="s">
        <v>963</v>
      </c>
    </row>
    <row r="409" spans="1:7" ht="16.5">
      <c r="A409" s="97">
        <v>42871</v>
      </c>
      <c r="B409" s="38">
        <v>406</v>
      </c>
      <c r="C409" s="371" t="s">
        <v>964</v>
      </c>
      <c r="D409" s="37" t="s">
        <v>965</v>
      </c>
      <c r="E409" s="372"/>
      <c r="F409" s="372">
        <v>1558</v>
      </c>
      <c r="G409" s="371" t="s">
        <v>966</v>
      </c>
    </row>
    <row r="410" spans="1:7" ht="18.75" customHeight="1">
      <c r="A410" s="97">
        <v>42871</v>
      </c>
      <c r="B410" s="38">
        <v>407</v>
      </c>
      <c r="C410" s="371" t="s">
        <v>967</v>
      </c>
      <c r="D410" s="37" t="s">
        <v>968</v>
      </c>
      <c r="E410" s="372"/>
      <c r="F410" s="372">
        <v>6000</v>
      </c>
      <c r="G410" s="371" t="s">
        <v>963</v>
      </c>
    </row>
    <row r="411" spans="1:7" ht="16.5">
      <c r="A411" s="97">
        <v>42871</v>
      </c>
      <c r="B411" s="38">
        <v>408</v>
      </c>
      <c r="C411" s="371" t="s">
        <v>969</v>
      </c>
      <c r="D411" s="37" t="s">
        <v>970</v>
      </c>
      <c r="E411" s="372"/>
      <c r="F411" s="372">
        <v>120000</v>
      </c>
      <c r="G411" s="371" t="s">
        <v>971</v>
      </c>
    </row>
    <row r="412" spans="1:7" ht="16.5">
      <c r="A412" s="97">
        <v>42871</v>
      </c>
      <c r="B412" s="38">
        <v>409</v>
      </c>
      <c r="C412" s="371" t="s">
        <v>969</v>
      </c>
      <c r="D412" s="37" t="s">
        <v>972</v>
      </c>
      <c r="E412" s="372"/>
      <c r="F412" s="372">
        <v>2981</v>
      </c>
      <c r="G412" s="371" t="s">
        <v>971</v>
      </c>
    </row>
    <row r="413" spans="1:7" ht="28.5">
      <c r="A413" s="97">
        <v>42871</v>
      </c>
      <c r="B413" s="38">
        <v>410</v>
      </c>
      <c r="C413" s="371" t="s">
        <v>969</v>
      </c>
      <c r="D413" s="37" t="s">
        <v>973</v>
      </c>
      <c r="E413" s="372"/>
      <c r="F413" s="372">
        <v>12150</v>
      </c>
      <c r="G413" s="371" t="s">
        <v>971</v>
      </c>
    </row>
    <row r="414" spans="1:7" ht="42.75">
      <c r="A414" s="97">
        <v>42871</v>
      </c>
      <c r="B414" s="38">
        <v>411</v>
      </c>
      <c r="C414" s="371" t="s">
        <v>969</v>
      </c>
      <c r="D414" s="37" t="s">
        <v>974</v>
      </c>
      <c r="E414" s="372"/>
      <c r="F414" s="372">
        <v>40000</v>
      </c>
      <c r="G414" s="371" t="s">
        <v>971</v>
      </c>
    </row>
    <row r="415" spans="1:7" ht="16.5">
      <c r="A415" s="97">
        <v>42871</v>
      </c>
      <c r="B415" s="38">
        <v>412</v>
      </c>
      <c r="C415" s="371" t="s">
        <v>975</v>
      </c>
      <c r="D415" s="37" t="s">
        <v>976</v>
      </c>
      <c r="E415" s="372">
        <v>40000</v>
      </c>
      <c r="F415" s="372"/>
      <c r="G415" s="371" t="s">
        <v>971</v>
      </c>
    </row>
    <row r="416" spans="1:7" ht="28.5">
      <c r="A416" s="97">
        <v>42871</v>
      </c>
      <c r="B416" s="38">
        <v>413</v>
      </c>
      <c r="C416" s="371" t="s">
        <v>975</v>
      </c>
      <c r="D416" s="37" t="s">
        <v>977</v>
      </c>
      <c r="E416" s="372"/>
      <c r="F416" s="372">
        <v>4788</v>
      </c>
      <c r="G416" s="371" t="s">
        <v>963</v>
      </c>
    </row>
    <row r="417" spans="1:7" ht="16.5">
      <c r="A417" s="97">
        <v>42871</v>
      </c>
      <c r="B417" s="38">
        <v>414</v>
      </c>
      <c r="C417" s="371" t="s">
        <v>978</v>
      </c>
      <c r="D417" s="37" t="s">
        <v>979</v>
      </c>
      <c r="E417" s="372"/>
      <c r="F417" s="372">
        <v>1600</v>
      </c>
      <c r="G417" s="371" t="s">
        <v>971</v>
      </c>
    </row>
    <row r="418" spans="1:7" ht="16.5">
      <c r="A418" s="97">
        <v>42871</v>
      </c>
      <c r="B418" s="38">
        <v>415</v>
      </c>
      <c r="C418" s="371" t="s">
        <v>967</v>
      </c>
      <c r="D418" s="37" t="s">
        <v>980</v>
      </c>
      <c r="E418" s="372"/>
      <c r="F418" s="372">
        <v>2000</v>
      </c>
      <c r="G418" s="371" t="s">
        <v>963</v>
      </c>
    </row>
    <row r="419" spans="1:7" ht="16.5">
      <c r="A419" s="97">
        <v>42871</v>
      </c>
      <c r="B419" s="38">
        <v>416</v>
      </c>
      <c r="C419" s="371" t="s">
        <v>978</v>
      </c>
      <c r="D419" s="37" t="s">
        <v>981</v>
      </c>
      <c r="E419" s="372"/>
      <c r="F419" s="372">
        <v>4998</v>
      </c>
      <c r="G419" s="371" t="s">
        <v>971</v>
      </c>
    </row>
    <row r="420" spans="1:7" ht="16.5">
      <c r="A420" s="97">
        <v>42871</v>
      </c>
      <c r="B420" s="38">
        <v>417</v>
      </c>
      <c r="C420" s="371" t="s">
        <v>969</v>
      </c>
      <c r="D420" s="37" t="s">
        <v>982</v>
      </c>
      <c r="E420" s="372">
        <v>176500</v>
      </c>
      <c r="F420" s="372"/>
      <c r="G420" s="371" t="s">
        <v>971</v>
      </c>
    </row>
    <row r="421" spans="1:7" ht="16.5">
      <c r="A421" s="97">
        <v>42871</v>
      </c>
      <c r="B421" s="38">
        <v>418</v>
      </c>
      <c r="C421" s="371" t="s">
        <v>961</v>
      </c>
      <c r="D421" s="37" t="s">
        <v>983</v>
      </c>
      <c r="E421" s="372"/>
      <c r="F421" s="372">
        <v>4338</v>
      </c>
      <c r="G421" s="371" t="s">
        <v>963</v>
      </c>
    </row>
    <row r="422" spans="1:7" ht="28.5">
      <c r="A422" s="97">
        <v>42872</v>
      </c>
      <c r="B422" s="38">
        <v>419</v>
      </c>
      <c r="C422" s="38" t="s">
        <v>575</v>
      </c>
      <c r="D422" s="37" t="s">
        <v>984</v>
      </c>
      <c r="E422" s="109">
        <v>28800</v>
      </c>
      <c r="F422" s="109"/>
      <c r="G422" s="38" t="s">
        <v>577</v>
      </c>
    </row>
    <row r="423" spans="1:7" ht="28.5">
      <c r="A423" s="97">
        <v>42872</v>
      </c>
      <c r="B423" s="38">
        <v>420</v>
      </c>
      <c r="C423" s="371" t="s">
        <v>969</v>
      </c>
      <c r="D423" s="37" t="s">
        <v>985</v>
      </c>
      <c r="E423" s="158"/>
      <c r="F423" s="372">
        <v>656</v>
      </c>
      <c r="G423" s="371" t="s">
        <v>971</v>
      </c>
    </row>
    <row r="424" spans="1:7" ht="16.5">
      <c r="A424" s="97">
        <v>42872</v>
      </c>
      <c r="B424" s="38">
        <v>421</v>
      </c>
      <c r="C424" s="371" t="s">
        <v>969</v>
      </c>
      <c r="D424" s="37" t="s">
        <v>986</v>
      </c>
      <c r="E424" s="158"/>
      <c r="F424" s="372">
        <v>4000</v>
      </c>
      <c r="G424" s="371" t="s">
        <v>971</v>
      </c>
    </row>
    <row r="425" spans="1:7" ht="16.5">
      <c r="A425" s="97">
        <v>42872</v>
      </c>
      <c r="B425" s="38">
        <v>422</v>
      </c>
      <c r="C425" s="371" t="s">
        <v>969</v>
      </c>
      <c r="D425" s="37" t="s">
        <v>987</v>
      </c>
      <c r="E425" s="158"/>
      <c r="F425" s="372">
        <v>4275</v>
      </c>
      <c r="G425" s="371" t="s">
        <v>971</v>
      </c>
    </row>
    <row r="426" spans="1:7" ht="28.5">
      <c r="A426" s="97">
        <v>42872</v>
      </c>
      <c r="B426" s="38">
        <v>423</v>
      </c>
      <c r="C426" s="371" t="s">
        <v>969</v>
      </c>
      <c r="D426" s="37" t="s">
        <v>988</v>
      </c>
      <c r="E426" s="158"/>
      <c r="F426" s="372">
        <v>328</v>
      </c>
      <c r="G426" s="371" t="s">
        <v>971</v>
      </c>
    </row>
    <row r="427" spans="1:7" ht="28.5">
      <c r="A427" s="97">
        <v>42872</v>
      </c>
      <c r="B427" s="38">
        <v>424</v>
      </c>
      <c r="C427" s="371" t="s">
        <v>969</v>
      </c>
      <c r="D427" s="37" t="s">
        <v>989</v>
      </c>
      <c r="E427" s="158"/>
      <c r="F427" s="372">
        <v>1500</v>
      </c>
      <c r="G427" s="371" t="s">
        <v>971</v>
      </c>
    </row>
    <row r="428" spans="1:7" ht="28.5">
      <c r="A428" s="97">
        <v>42872</v>
      </c>
      <c r="B428" s="38">
        <v>425</v>
      </c>
      <c r="C428" s="371" t="s">
        <v>969</v>
      </c>
      <c r="D428" s="37" t="s">
        <v>990</v>
      </c>
      <c r="E428" s="158"/>
      <c r="F428" s="372">
        <v>3360</v>
      </c>
      <c r="G428" s="371" t="s">
        <v>971</v>
      </c>
    </row>
    <row r="429" spans="1:7" ht="28.5">
      <c r="A429" s="97">
        <v>42872</v>
      </c>
      <c r="B429" s="38">
        <v>426</v>
      </c>
      <c r="C429" s="371" t="s">
        <v>969</v>
      </c>
      <c r="D429" s="37" t="s">
        <v>991</v>
      </c>
      <c r="E429" s="158"/>
      <c r="F429" s="372">
        <v>1072</v>
      </c>
      <c r="G429" s="371" t="s">
        <v>971</v>
      </c>
    </row>
    <row r="430" spans="1:7" ht="28.5">
      <c r="A430" s="97">
        <v>42872</v>
      </c>
      <c r="B430" s="38">
        <v>427</v>
      </c>
      <c r="C430" s="371" t="s">
        <v>969</v>
      </c>
      <c r="D430" s="37" t="s">
        <v>992</v>
      </c>
      <c r="E430" s="158"/>
      <c r="F430" s="372">
        <v>4809</v>
      </c>
      <c r="G430" s="371" t="s">
        <v>971</v>
      </c>
    </row>
    <row r="431" spans="1:7" ht="28.5">
      <c r="A431" s="97">
        <v>42872</v>
      </c>
      <c r="B431" s="38">
        <v>428</v>
      </c>
      <c r="C431" s="371" t="s">
        <v>969</v>
      </c>
      <c r="D431" s="37" t="s">
        <v>992</v>
      </c>
      <c r="E431" s="158"/>
      <c r="F431" s="372">
        <v>2191</v>
      </c>
      <c r="G431" s="371" t="s">
        <v>971</v>
      </c>
    </row>
    <row r="432" spans="1:7" ht="16.5">
      <c r="A432" s="97">
        <v>42873</v>
      </c>
      <c r="B432" s="38">
        <v>429</v>
      </c>
      <c r="C432" s="38" t="s">
        <v>726</v>
      </c>
      <c r="D432" s="35" t="s">
        <v>993</v>
      </c>
      <c r="E432" s="109"/>
      <c r="F432" s="109">
        <v>1990</v>
      </c>
      <c r="G432" s="359" t="s">
        <v>585</v>
      </c>
    </row>
    <row r="433" spans="1:7" ht="16.5">
      <c r="A433" s="97">
        <v>42873</v>
      </c>
      <c r="B433" s="38">
        <v>430</v>
      </c>
      <c r="C433" s="38" t="s">
        <v>994</v>
      </c>
      <c r="D433" s="117" t="s">
        <v>556</v>
      </c>
      <c r="E433" s="109">
        <v>184100</v>
      </c>
      <c r="F433" s="109"/>
      <c r="G433" s="38" t="s">
        <v>595</v>
      </c>
    </row>
    <row r="434" spans="1:7" ht="16.5">
      <c r="A434" s="97">
        <v>42874</v>
      </c>
      <c r="B434" s="38">
        <v>431</v>
      </c>
      <c r="C434" s="371" t="s">
        <v>969</v>
      </c>
      <c r="D434" s="35" t="s">
        <v>995</v>
      </c>
      <c r="E434" s="109"/>
      <c r="F434" s="109">
        <v>20000</v>
      </c>
      <c r="G434" s="38" t="s">
        <v>585</v>
      </c>
    </row>
    <row r="435" spans="1:7" ht="18" customHeight="1">
      <c r="A435" s="97">
        <v>42874</v>
      </c>
      <c r="B435" s="38">
        <v>432</v>
      </c>
      <c r="C435" s="38" t="s">
        <v>703</v>
      </c>
      <c r="D435" s="35" t="s">
        <v>995</v>
      </c>
      <c r="E435" s="109"/>
      <c r="F435" s="109">
        <v>13000</v>
      </c>
      <c r="G435" s="38" t="s">
        <v>585</v>
      </c>
    </row>
    <row r="436" spans="1:7" ht="16.5">
      <c r="A436" s="97">
        <v>42874</v>
      </c>
      <c r="B436" s="38">
        <v>433</v>
      </c>
      <c r="C436" s="38" t="s">
        <v>703</v>
      </c>
      <c r="D436" s="35" t="s">
        <v>996</v>
      </c>
      <c r="E436" s="109"/>
      <c r="F436" s="109">
        <v>17980</v>
      </c>
      <c r="G436" s="38" t="s">
        <v>585</v>
      </c>
    </row>
    <row r="437" spans="1:7" ht="28.5">
      <c r="A437" s="97">
        <v>42877</v>
      </c>
      <c r="B437" s="38">
        <v>434</v>
      </c>
      <c r="C437" s="371" t="s">
        <v>969</v>
      </c>
      <c r="D437" s="185" t="s">
        <v>997</v>
      </c>
      <c r="E437" s="109"/>
      <c r="F437" s="109">
        <v>1250</v>
      </c>
      <c r="G437" s="38" t="s">
        <v>577</v>
      </c>
    </row>
    <row r="438" spans="1:7" ht="28.5">
      <c r="A438" s="97">
        <v>42877</v>
      </c>
      <c r="B438" s="38">
        <v>435</v>
      </c>
      <c r="C438" s="371" t="s">
        <v>969</v>
      </c>
      <c r="D438" s="185" t="s">
        <v>998</v>
      </c>
      <c r="E438" s="109"/>
      <c r="F438" s="109">
        <v>1250</v>
      </c>
      <c r="G438" s="38" t="s">
        <v>577</v>
      </c>
    </row>
    <row r="439" spans="1:7" ht="28.5">
      <c r="A439" s="97">
        <v>42877</v>
      </c>
      <c r="B439" s="38">
        <v>436</v>
      </c>
      <c r="C439" s="371" t="s">
        <v>969</v>
      </c>
      <c r="D439" s="185" t="s">
        <v>999</v>
      </c>
      <c r="E439" s="126"/>
      <c r="F439" s="126">
        <v>3220</v>
      </c>
      <c r="G439" s="38" t="s">
        <v>577</v>
      </c>
    </row>
    <row r="440" spans="1:7" ht="28.5">
      <c r="A440" s="97">
        <v>42877</v>
      </c>
      <c r="B440" s="38">
        <v>437</v>
      </c>
      <c r="C440" s="373" t="s">
        <v>969</v>
      </c>
      <c r="D440" s="185" t="s">
        <v>1000</v>
      </c>
      <c r="E440" s="126"/>
      <c r="F440" s="126">
        <v>5530</v>
      </c>
      <c r="G440" s="125" t="s">
        <v>577</v>
      </c>
    </row>
    <row r="441" spans="1:7" ht="16.5">
      <c r="A441" s="97">
        <v>42877</v>
      </c>
      <c r="B441" s="38">
        <v>438</v>
      </c>
      <c r="C441" s="38" t="s">
        <v>658</v>
      </c>
      <c r="D441" s="185" t="s">
        <v>1001</v>
      </c>
      <c r="E441" s="109"/>
      <c r="F441" s="109">
        <v>290</v>
      </c>
      <c r="G441" s="125" t="s">
        <v>577</v>
      </c>
    </row>
    <row r="442" spans="1:7" ht="28.5">
      <c r="A442" s="97">
        <v>42877</v>
      </c>
      <c r="B442" s="38">
        <v>439</v>
      </c>
      <c r="C442" s="371" t="s">
        <v>969</v>
      </c>
      <c r="D442" s="185" t="s">
        <v>1002</v>
      </c>
      <c r="E442" s="109"/>
      <c r="F442" s="109">
        <v>2170</v>
      </c>
      <c r="G442" s="38" t="s">
        <v>577</v>
      </c>
    </row>
    <row r="443" spans="1:7" ht="16.5">
      <c r="A443" s="97">
        <v>42877</v>
      </c>
      <c r="B443" s="38">
        <v>440</v>
      </c>
      <c r="C443" s="371" t="s">
        <v>969</v>
      </c>
      <c r="D443" s="185" t="s">
        <v>1003</v>
      </c>
      <c r="E443" s="109"/>
      <c r="F443" s="109">
        <v>3420</v>
      </c>
      <c r="G443" s="38" t="s">
        <v>577</v>
      </c>
    </row>
    <row r="444" spans="1:7" ht="16.5">
      <c r="A444" s="97">
        <v>42877</v>
      </c>
      <c r="B444" s="38">
        <v>441</v>
      </c>
      <c r="C444" s="371" t="s">
        <v>582</v>
      </c>
      <c r="D444" s="35" t="s">
        <v>1004</v>
      </c>
      <c r="E444" s="109">
        <v>3000</v>
      </c>
      <c r="F444" s="109"/>
      <c r="G444" s="38" t="s">
        <v>577</v>
      </c>
    </row>
    <row r="445" spans="1:7" ht="16.5">
      <c r="A445" s="97">
        <v>42877</v>
      </c>
      <c r="B445" s="38">
        <v>442</v>
      </c>
      <c r="C445" s="371" t="s">
        <v>1005</v>
      </c>
      <c r="D445" s="37" t="s">
        <v>1006</v>
      </c>
      <c r="E445" s="158"/>
      <c r="F445" s="372">
        <v>1600</v>
      </c>
      <c r="G445" s="371" t="s">
        <v>971</v>
      </c>
    </row>
    <row r="446" spans="1:7" ht="19.5" customHeight="1">
      <c r="A446" s="97">
        <v>42877</v>
      </c>
      <c r="B446" s="38">
        <v>443</v>
      </c>
      <c r="C446" s="371" t="s">
        <v>1005</v>
      </c>
      <c r="D446" s="37" t="s">
        <v>1007</v>
      </c>
      <c r="E446" s="158"/>
      <c r="F446" s="372">
        <v>1235</v>
      </c>
      <c r="G446" s="371" t="s">
        <v>971</v>
      </c>
    </row>
    <row r="447" spans="1:7" ht="16.5">
      <c r="A447" s="97">
        <v>42877</v>
      </c>
      <c r="B447" s="38">
        <v>444</v>
      </c>
      <c r="C447" s="371" t="s">
        <v>58</v>
      </c>
      <c r="D447" s="37" t="s">
        <v>1008</v>
      </c>
      <c r="E447" s="158"/>
      <c r="F447" s="372">
        <v>2000</v>
      </c>
      <c r="G447" s="371" t="s">
        <v>971</v>
      </c>
    </row>
    <row r="448" spans="1:7" ht="16.5">
      <c r="A448" s="97">
        <v>42877</v>
      </c>
      <c r="B448" s="38">
        <v>445</v>
      </c>
      <c r="C448" s="371" t="s">
        <v>58</v>
      </c>
      <c r="D448" s="37" t="s">
        <v>1009</v>
      </c>
      <c r="E448" s="158"/>
      <c r="F448" s="372">
        <v>600</v>
      </c>
      <c r="G448" s="371" t="s">
        <v>971</v>
      </c>
    </row>
    <row r="449" spans="1:7" ht="16.5">
      <c r="A449" s="97">
        <v>42877</v>
      </c>
      <c r="B449" s="38">
        <v>446</v>
      </c>
      <c r="C449" s="371" t="s">
        <v>58</v>
      </c>
      <c r="D449" s="37" t="s">
        <v>1010</v>
      </c>
      <c r="E449" s="158"/>
      <c r="F449" s="372">
        <v>600</v>
      </c>
      <c r="G449" s="371" t="s">
        <v>971</v>
      </c>
    </row>
    <row r="450" spans="1:7" ht="16.5">
      <c r="A450" s="97">
        <v>42877</v>
      </c>
      <c r="B450" s="38">
        <v>447</v>
      </c>
      <c r="C450" s="371" t="s">
        <v>58</v>
      </c>
      <c r="D450" s="37" t="s">
        <v>1011</v>
      </c>
      <c r="E450" s="158"/>
      <c r="F450" s="372">
        <v>1105</v>
      </c>
      <c r="G450" s="371" t="s">
        <v>971</v>
      </c>
    </row>
    <row r="451" spans="1:7" ht="16.5">
      <c r="A451" s="97">
        <v>42877</v>
      </c>
      <c r="B451" s="38">
        <v>448</v>
      </c>
      <c r="C451" s="371" t="s">
        <v>1012</v>
      </c>
      <c r="D451" s="37" t="s">
        <v>1013</v>
      </c>
      <c r="E451" s="158"/>
      <c r="F451" s="372">
        <v>4000</v>
      </c>
      <c r="G451" s="371" t="s">
        <v>971</v>
      </c>
    </row>
    <row r="452" spans="1:7" ht="16.5">
      <c r="A452" s="97">
        <v>42877</v>
      </c>
      <c r="B452" s="38">
        <v>449</v>
      </c>
      <c r="C452" s="371" t="s">
        <v>1014</v>
      </c>
      <c r="D452" s="37" t="s">
        <v>1015</v>
      </c>
      <c r="E452" s="158"/>
      <c r="F452" s="372">
        <v>2000</v>
      </c>
      <c r="G452" s="371" t="s">
        <v>971</v>
      </c>
    </row>
    <row r="453" spans="1:7" ht="16.5">
      <c r="A453" s="97">
        <v>42877</v>
      </c>
      <c r="B453" s="38">
        <v>450</v>
      </c>
      <c r="C453" s="371" t="s">
        <v>1014</v>
      </c>
      <c r="D453" s="37" t="s">
        <v>1016</v>
      </c>
      <c r="E453" s="158"/>
      <c r="F453" s="372">
        <v>1200</v>
      </c>
      <c r="G453" s="371" t="s">
        <v>971</v>
      </c>
    </row>
    <row r="454" spans="1:7" ht="16.5">
      <c r="A454" s="97">
        <v>42877</v>
      </c>
      <c r="B454" s="38">
        <v>451</v>
      </c>
      <c r="C454" s="371" t="s">
        <v>1014</v>
      </c>
      <c r="D454" s="37" t="s">
        <v>1017</v>
      </c>
      <c r="E454" s="158"/>
      <c r="F454" s="372">
        <v>1100</v>
      </c>
      <c r="G454" s="371" t="s">
        <v>971</v>
      </c>
    </row>
    <row r="455" spans="1:7" ht="16.5">
      <c r="A455" s="97">
        <v>42877</v>
      </c>
      <c r="B455" s="38">
        <v>452</v>
      </c>
      <c r="C455" s="371" t="s">
        <v>1014</v>
      </c>
      <c r="D455" s="37" t="s">
        <v>1018</v>
      </c>
      <c r="E455" s="158"/>
      <c r="F455" s="372">
        <v>1700</v>
      </c>
      <c r="G455" s="371" t="s">
        <v>971</v>
      </c>
    </row>
    <row r="456" spans="1:7" ht="16.5">
      <c r="A456" s="97">
        <v>42877</v>
      </c>
      <c r="B456" s="38">
        <v>453</v>
      </c>
      <c r="C456" s="371" t="s">
        <v>116</v>
      </c>
      <c r="D456" s="37" t="s">
        <v>1019</v>
      </c>
      <c r="E456" s="158"/>
      <c r="F456" s="372">
        <v>5900</v>
      </c>
      <c r="G456" s="371" t="s">
        <v>971</v>
      </c>
    </row>
    <row r="457" spans="1:7" ht="16.5">
      <c r="A457" s="97">
        <v>42877</v>
      </c>
      <c r="B457" s="38">
        <v>454</v>
      </c>
      <c r="C457" s="371" t="s">
        <v>1014</v>
      </c>
      <c r="D457" s="37" t="s">
        <v>1020</v>
      </c>
      <c r="E457" s="158"/>
      <c r="F457" s="372">
        <v>1100</v>
      </c>
      <c r="G457" s="371" t="s">
        <v>971</v>
      </c>
    </row>
    <row r="458" spans="1:7" ht="16.5">
      <c r="A458" s="97">
        <v>42877</v>
      </c>
      <c r="B458" s="38">
        <v>455</v>
      </c>
      <c r="C458" s="371" t="s">
        <v>1021</v>
      </c>
      <c r="D458" s="37" t="s">
        <v>1022</v>
      </c>
      <c r="E458" s="158"/>
      <c r="F458" s="372">
        <v>200</v>
      </c>
      <c r="G458" s="371" t="s">
        <v>971</v>
      </c>
    </row>
    <row r="459" spans="1:7" ht="16.5">
      <c r="A459" s="97">
        <v>42877</v>
      </c>
      <c r="B459" s="38">
        <v>456</v>
      </c>
      <c r="C459" s="371" t="s">
        <v>1021</v>
      </c>
      <c r="D459" s="37" t="s">
        <v>1023</v>
      </c>
      <c r="E459" s="158"/>
      <c r="F459" s="372">
        <v>375</v>
      </c>
      <c r="G459" s="371" t="s">
        <v>971</v>
      </c>
    </row>
    <row r="460" spans="1:7" ht="16.5">
      <c r="A460" s="97">
        <v>42877</v>
      </c>
      <c r="B460" s="38">
        <v>457</v>
      </c>
      <c r="C460" s="371" t="s">
        <v>1014</v>
      </c>
      <c r="D460" s="37" t="s">
        <v>1024</v>
      </c>
      <c r="E460" s="158"/>
      <c r="F460" s="372">
        <v>400</v>
      </c>
      <c r="G460" s="371" t="s">
        <v>971</v>
      </c>
    </row>
    <row r="461" spans="1:7" ht="16.5">
      <c r="A461" s="97">
        <v>42877</v>
      </c>
      <c r="B461" s="38">
        <v>458</v>
      </c>
      <c r="C461" s="38" t="s">
        <v>1025</v>
      </c>
      <c r="D461" s="35" t="s">
        <v>1026</v>
      </c>
      <c r="E461" s="109"/>
      <c r="F461" s="109">
        <v>3110</v>
      </c>
      <c r="G461" s="38" t="s">
        <v>578</v>
      </c>
    </row>
    <row r="462" spans="1:7" ht="16.5">
      <c r="A462" s="97">
        <v>42877</v>
      </c>
      <c r="B462" s="38">
        <v>459</v>
      </c>
      <c r="C462" s="38" t="s">
        <v>1025</v>
      </c>
      <c r="D462" s="35" t="s">
        <v>1027</v>
      </c>
      <c r="E462" s="109"/>
      <c r="F462" s="109">
        <v>3750</v>
      </c>
      <c r="G462" s="38" t="s">
        <v>578</v>
      </c>
    </row>
    <row r="463" spans="1:7" ht="16.5">
      <c r="A463" s="97">
        <v>42877</v>
      </c>
      <c r="B463" s="38">
        <v>460</v>
      </c>
      <c r="C463" s="38" t="s">
        <v>594</v>
      </c>
      <c r="D463" s="35" t="s">
        <v>1211</v>
      </c>
      <c r="E463" s="109">
        <v>100000</v>
      </c>
      <c r="F463" s="109"/>
      <c r="G463" s="38" t="s">
        <v>595</v>
      </c>
    </row>
    <row r="464" spans="1:7" ht="16.5">
      <c r="A464" s="97">
        <v>42877</v>
      </c>
      <c r="B464" s="38">
        <v>461</v>
      </c>
      <c r="C464" s="38" t="s">
        <v>582</v>
      </c>
      <c r="D464" s="360" t="s">
        <v>1028</v>
      </c>
      <c r="E464" s="109"/>
      <c r="F464" s="109">
        <v>10500</v>
      </c>
      <c r="G464" s="38" t="s">
        <v>577</v>
      </c>
    </row>
    <row r="465" spans="1:7" ht="16.5">
      <c r="A465" s="97">
        <v>42878</v>
      </c>
      <c r="B465" s="38">
        <v>462</v>
      </c>
      <c r="C465" s="38" t="s">
        <v>736</v>
      </c>
      <c r="D465" s="35" t="s">
        <v>1029</v>
      </c>
      <c r="E465" s="109"/>
      <c r="F465" s="109">
        <v>1200</v>
      </c>
      <c r="G465" s="38" t="s">
        <v>578</v>
      </c>
    </row>
    <row r="466" spans="1:7" ht="16.5">
      <c r="A466" s="97">
        <v>42878</v>
      </c>
      <c r="B466" s="38">
        <v>463</v>
      </c>
      <c r="C466" s="38" t="s">
        <v>736</v>
      </c>
      <c r="D466" s="35" t="s">
        <v>1030</v>
      </c>
      <c r="E466" s="109"/>
      <c r="F466" s="109">
        <v>1200</v>
      </c>
      <c r="G466" s="38" t="s">
        <v>578</v>
      </c>
    </row>
    <row r="467" spans="1:7" ht="16.5">
      <c r="A467" s="97">
        <v>42878</v>
      </c>
      <c r="B467" s="38">
        <v>464</v>
      </c>
      <c r="C467" s="38" t="s">
        <v>736</v>
      </c>
      <c r="D467" s="35" t="s">
        <v>1031</v>
      </c>
      <c r="E467" s="109"/>
      <c r="F467" s="109">
        <v>1700</v>
      </c>
      <c r="G467" s="38" t="s">
        <v>578</v>
      </c>
    </row>
    <row r="468" spans="1:7" ht="16.5">
      <c r="A468" s="97">
        <v>42878</v>
      </c>
      <c r="B468" s="38">
        <v>465</v>
      </c>
      <c r="C468" s="38" t="s">
        <v>575</v>
      </c>
      <c r="D468" s="35" t="s">
        <v>1032</v>
      </c>
      <c r="E468" s="109"/>
      <c r="F468" s="109">
        <v>5880</v>
      </c>
      <c r="G468" s="38" t="s">
        <v>577</v>
      </c>
    </row>
    <row r="469" spans="1:7" ht="16.5">
      <c r="A469" s="97">
        <v>42878</v>
      </c>
      <c r="B469" s="38">
        <v>466</v>
      </c>
      <c r="C469" s="38" t="s">
        <v>575</v>
      </c>
      <c r="D469" s="37" t="s">
        <v>1033</v>
      </c>
      <c r="E469" s="109"/>
      <c r="F469" s="109">
        <v>23000</v>
      </c>
      <c r="G469" s="38" t="s">
        <v>577</v>
      </c>
    </row>
    <row r="470" spans="1:7" ht="16.5">
      <c r="A470" s="97">
        <v>42878</v>
      </c>
      <c r="B470" s="38">
        <v>467</v>
      </c>
      <c r="C470" s="38" t="s">
        <v>575</v>
      </c>
      <c r="D470" s="37" t="s">
        <v>1034</v>
      </c>
      <c r="E470" s="109"/>
      <c r="F470" s="109">
        <v>1375</v>
      </c>
      <c r="G470" s="38" t="s">
        <v>577</v>
      </c>
    </row>
    <row r="471" spans="1:7" ht="16.5">
      <c r="A471" s="97">
        <v>42880</v>
      </c>
      <c r="B471" s="38">
        <v>468</v>
      </c>
      <c r="C471" s="38" t="s">
        <v>570</v>
      </c>
      <c r="D471" s="35" t="s">
        <v>1035</v>
      </c>
      <c r="E471" s="109"/>
      <c r="F471" s="109">
        <v>4400</v>
      </c>
      <c r="G471" s="38" t="s">
        <v>572</v>
      </c>
    </row>
    <row r="472" spans="1:7" ht="16.5">
      <c r="A472" s="97">
        <v>42880</v>
      </c>
      <c r="B472" s="38">
        <v>469</v>
      </c>
      <c r="C472" s="38" t="s">
        <v>573</v>
      </c>
      <c r="D472" s="35" t="s">
        <v>1036</v>
      </c>
      <c r="E472" s="109"/>
      <c r="F472" s="109">
        <v>1900</v>
      </c>
      <c r="G472" s="38" t="s">
        <v>572</v>
      </c>
    </row>
    <row r="473" spans="1:7" ht="28.5">
      <c r="A473" s="97">
        <v>42880</v>
      </c>
      <c r="B473" s="38">
        <v>470</v>
      </c>
      <c r="C473" s="38" t="s">
        <v>689</v>
      </c>
      <c r="D473" s="35" t="s">
        <v>1037</v>
      </c>
      <c r="E473" s="109"/>
      <c r="F473" s="109">
        <v>3400</v>
      </c>
      <c r="G473" s="38" t="s">
        <v>577</v>
      </c>
    </row>
    <row r="474" spans="1:7" ht="28.5">
      <c r="A474" s="97">
        <v>42880</v>
      </c>
      <c r="B474" s="38">
        <v>471</v>
      </c>
      <c r="C474" s="38" t="s">
        <v>689</v>
      </c>
      <c r="D474" s="35" t="s">
        <v>1038</v>
      </c>
      <c r="E474" s="109"/>
      <c r="F474" s="109">
        <v>3400</v>
      </c>
      <c r="G474" s="38" t="s">
        <v>577</v>
      </c>
    </row>
    <row r="475" spans="1:7" ht="16.5">
      <c r="A475" s="97">
        <v>42880</v>
      </c>
      <c r="B475" s="38">
        <v>472</v>
      </c>
      <c r="C475" s="38" t="s">
        <v>619</v>
      </c>
      <c r="D475" s="35" t="s">
        <v>1039</v>
      </c>
      <c r="E475" s="109"/>
      <c r="F475" s="109">
        <v>7000</v>
      </c>
      <c r="G475" s="38" t="s">
        <v>566</v>
      </c>
    </row>
    <row r="476" spans="1:7" ht="16.5">
      <c r="A476" s="97">
        <v>42881</v>
      </c>
      <c r="B476" s="38">
        <v>473</v>
      </c>
      <c r="C476" s="38" t="s">
        <v>679</v>
      </c>
      <c r="D476" s="35" t="s">
        <v>1040</v>
      </c>
      <c r="E476" s="109"/>
      <c r="F476" s="109">
        <v>850</v>
      </c>
      <c r="G476" s="38" t="s">
        <v>572</v>
      </c>
    </row>
    <row r="477" spans="1:7" ht="28.5">
      <c r="A477" s="97">
        <v>42881</v>
      </c>
      <c r="B477" s="38">
        <v>474</v>
      </c>
      <c r="C477" s="38" t="s">
        <v>813</v>
      </c>
      <c r="D477" s="35" t="s">
        <v>1041</v>
      </c>
      <c r="E477" s="109"/>
      <c r="F477" s="109">
        <v>21500</v>
      </c>
      <c r="G477" s="38" t="s">
        <v>578</v>
      </c>
    </row>
    <row r="478" spans="1:7" ht="16.5">
      <c r="A478" s="97">
        <v>42881</v>
      </c>
      <c r="B478" s="38">
        <v>475</v>
      </c>
      <c r="C478" s="38" t="s">
        <v>736</v>
      </c>
      <c r="D478" s="35" t="s">
        <v>1042</v>
      </c>
      <c r="E478" s="109"/>
      <c r="F478" s="109">
        <v>1200</v>
      </c>
      <c r="G478" s="38" t="s">
        <v>578</v>
      </c>
    </row>
    <row r="479" spans="1:7" ht="16.5">
      <c r="A479" s="97">
        <v>42881</v>
      </c>
      <c r="B479" s="38">
        <v>476</v>
      </c>
      <c r="C479" s="38" t="s">
        <v>579</v>
      </c>
      <c r="D479" s="37" t="s">
        <v>1043</v>
      </c>
      <c r="E479" s="109"/>
      <c r="F479" s="109">
        <v>630</v>
      </c>
      <c r="G479" s="38" t="s">
        <v>585</v>
      </c>
    </row>
    <row r="480" spans="1:7" ht="16.5">
      <c r="A480" s="97">
        <v>42881</v>
      </c>
      <c r="B480" s="38">
        <v>477</v>
      </c>
      <c r="C480" s="38" t="s">
        <v>610</v>
      </c>
      <c r="D480" s="364" t="s">
        <v>1044</v>
      </c>
      <c r="E480" s="109"/>
      <c r="F480" s="109">
        <v>12960</v>
      </c>
      <c r="G480" s="38" t="s">
        <v>585</v>
      </c>
    </row>
    <row r="481" spans="1:7" ht="16.5">
      <c r="A481" s="97">
        <v>42886</v>
      </c>
      <c r="B481" s="38">
        <v>478</v>
      </c>
      <c r="C481" s="38" t="s">
        <v>698</v>
      </c>
      <c r="D481" s="35" t="s">
        <v>848</v>
      </c>
      <c r="E481" s="109"/>
      <c r="F481" s="109">
        <v>7594</v>
      </c>
      <c r="G481" s="38" t="s">
        <v>572</v>
      </c>
    </row>
    <row r="482" spans="1:7" ht="16.5">
      <c r="A482" s="97">
        <v>42886</v>
      </c>
      <c r="B482" s="38">
        <v>479</v>
      </c>
      <c r="C482" s="38" t="s">
        <v>579</v>
      </c>
      <c r="D482" s="117" t="s">
        <v>349</v>
      </c>
      <c r="E482" s="109"/>
      <c r="F482" s="109">
        <v>3600</v>
      </c>
      <c r="G482" s="38" t="s">
        <v>595</v>
      </c>
    </row>
    <row r="483" spans="1:7" ht="16.5">
      <c r="A483" s="97">
        <v>42888</v>
      </c>
      <c r="B483" s="38">
        <v>480</v>
      </c>
      <c r="C483" s="38" t="s">
        <v>579</v>
      </c>
      <c r="D483" s="358" t="s">
        <v>1045</v>
      </c>
      <c r="E483" s="109"/>
      <c r="F483" s="109">
        <v>1200</v>
      </c>
      <c r="G483" s="38" t="s">
        <v>572</v>
      </c>
    </row>
    <row r="484" spans="1:7" ht="28.5">
      <c r="A484" s="97">
        <v>42888</v>
      </c>
      <c r="B484" s="38">
        <v>481</v>
      </c>
      <c r="C484" s="125" t="s">
        <v>639</v>
      </c>
      <c r="D484" s="117" t="s">
        <v>351</v>
      </c>
      <c r="E484" s="126"/>
      <c r="F484" s="126">
        <v>1700</v>
      </c>
      <c r="G484" s="125" t="s">
        <v>640</v>
      </c>
    </row>
    <row r="485" spans="1:7" ht="16.5">
      <c r="A485" s="97">
        <v>42888</v>
      </c>
      <c r="B485" s="38">
        <v>482</v>
      </c>
      <c r="C485" s="125" t="s">
        <v>658</v>
      </c>
      <c r="D485" s="35" t="s">
        <v>1046</v>
      </c>
      <c r="E485" s="109"/>
      <c r="F485" s="109">
        <v>4368</v>
      </c>
      <c r="G485" s="38" t="s">
        <v>577</v>
      </c>
    </row>
    <row r="486" spans="1:7" ht="28.5">
      <c r="A486" s="97">
        <v>42888</v>
      </c>
      <c r="B486" s="38">
        <v>483</v>
      </c>
      <c r="C486" s="38" t="s">
        <v>575</v>
      </c>
      <c r="D486" s="35" t="s">
        <v>1047</v>
      </c>
      <c r="E486" s="109"/>
      <c r="F486" s="109">
        <v>300</v>
      </c>
      <c r="G486" s="38" t="s">
        <v>577</v>
      </c>
    </row>
    <row r="487" spans="1:7" ht="28.5">
      <c r="A487" s="97">
        <v>42888</v>
      </c>
      <c r="B487" s="38">
        <v>484</v>
      </c>
      <c r="C487" s="38" t="s">
        <v>575</v>
      </c>
      <c r="D487" s="35" t="s">
        <v>1048</v>
      </c>
      <c r="E487" s="109"/>
      <c r="F487" s="109">
        <v>300</v>
      </c>
      <c r="G487" s="38" t="s">
        <v>577</v>
      </c>
    </row>
    <row r="488" spans="1:7" ht="16.5">
      <c r="A488" s="97">
        <v>42888</v>
      </c>
      <c r="B488" s="38">
        <v>485</v>
      </c>
      <c r="C488" s="38" t="s">
        <v>570</v>
      </c>
      <c r="D488" s="35" t="s">
        <v>1049</v>
      </c>
      <c r="E488" s="109"/>
      <c r="F488" s="109">
        <v>3000</v>
      </c>
      <c r="G488" s="38" t="s">
        <v>572</v>
      </c>
    </row>
    <row r="489" spans="1:7" ht="16.5">
      <c r="A489" s="97">
        <v>42888</v>
      </c>
      <c r="B489" s="38">
        <v>486</v>
      </c>
      <c r="C489" s="38" t="s">
        <v>655</v>
      </c>
      <c r="D489" s="35" t="s">
        <v>1050</v>
      </c>
      <c r="E489" s="109"/>
      <c r="F489" s="109">
        <v>2940</v>
      </c>
      <c r="G489" s="38" t="s">
        <v>578</v>
      </c>
    </row>
    <row r="490" spans="1:7" ht="16.5">
      <c r="A490" s="97">
        <v>42889</v>
      </c>
      <c r="B490" s="38">
        <v>487</v>
      </c>
      <c r="C490" s="38" t="s">
        <v>689</v>
      </c>
      <c r="D490" s="35" t="s">
        <v>1051</v>
      </c>
      <c r="E490" s="109"/>
      <c r="F490" s="109">
        <v>400</v>
      </c>
      <c r="G490" s="38" t="s">
        <v>577</v>
      </c>
    </row>
    <row r="491" spans="1:7" ht="28.5">
      <c r="A491" s="97">
        <v>42895</v>
      </c>
      <c r="B491" s="38">
        <v>488</v>
      </c>
      <c r="C491" s="125" t="s">
        <v>655</v>
      </c>
      <c r="D491" s="117" t="s">
        <v>1052</v>
      </c>
      <c r="E491" s="126"/>
      <c r="F491" s="126">
        <v>2970</v>
      </c>
      <c r="G491" s="125" t="s">
        <v>578</v>
      </c>
    </row>
    <row r="492" spans="1:7" ht="28.5">
      <c r="A492" s="97">
        <v>42895</v>
      </c>
      <c r="B492" s="38" t="s">
        <v>1053</v>
      </c>
      <c r="C492" s="125" t="s">
        <v>662</v>
      </c>
      <c r="D492" s="117" t="s">
        <v>1052</v>
      </c>
      <c r="E492" s="126"/>
      <c r="F492" s="126">
        <v>30</v>
      </c>
      <c r="G492" s="125" t="s">
        <v>578</v>
      </c>
    </row>
    <row r="493" spans="1:7" ht="16.5">
      <c r="A493" s="97">
        <v>42895</v>
      </c>
      <c r="B493" s="38">
        <v>489</v>
      </c>
      <c r="C493" s="125" t="s">
        <v>689</v>
      </c>
      <c r="D493" s="374" t="s">
        <v>1054</v>
      </c>
      <c r="E493" s="126"/>
      <c r="F493" s="126">
        <v>200</v>
      </c>
      <c r="G493" s="125" t="s">
        <v>578</v>
      </c>
    </row>
    <row r="494" spans="1:7" ht="16.5">
      <c r="A494" s="97">
        <v>42895</v>
      </c>
      <c r="B494" s="38">
        <v>490</v>
      </c>
      <c r="C494" s="38" t="s">
        <v>662</v>
      </c>
      <c r="D494" s="117" t="s">
        <v>1055</v>
      </c>
      <c r="E494" s="109"/>
      <c r="F494" s="109">
        <v>1200</v>
      </c>
      <c r="G494" s="125" t="s">
        <v>578</v>
      </c>
    </row>
    <row r="495" spans="1:7" ht="16.5">
      <c r="A495" s="97">
        <v>42895</v>
      </c>
      <c r="B495" s="38">
        <v>491</v>
      </c>
      <c r="C495" s="38" t="s">
        <v>651</v>
      </c>
      <c r="D495" s="35" t="s">
        <v>1056</v>
      </c>
      <c r="E495" s="109"/>
      <c r="F495" s="109">
        <v>300</v>
      </c>
      <c r="G495" s="125" t="s">
        <v>578</v>
      </c>
    </row>
    <row r="496" spans="1:7" ht="16.5">
      <c r="A496" s="97">
        <v>42895</v>
      </c>
      <c r="B496" s="38">
        <v>492</v>
      </c>
      <c r="C496" s="125" t="s">
        <v>756</v>
      </c>
      <c r="D496" s="374" t="s">
        <v>1057</v>
      </c>
      <c r="E496" s="126"/>
      <c r="F496" s="126">
        <v>44550</v>
      </c>
      <c r="G496" s="38" t="s">
        <v>578</v>
      </c>
    </row>
    <row r="497" spans="1:7" ht="16.5">
      <c r="A497" s="97">
        <v>42895</v>
      </c>
      <c r="B497" s="38">
        <v>493</v>
      </c>
      <c r="C497" s="371" t="s">
        <v>964</v>
      </c>
      <c r="D497" s="37" t="s">
        <v>1058</v>
      </c>
      <c r="E497" s="372"/>
      <c r="F497" s="372">
        <v>2356</v>
      </c>
      <c r="G497" s="371" t="s">
        <v>966</v>
      </c>
    </row>
    <row r="498" spans="1:7" ht="16.5">
      <c r="A498" s="97">
        <v>42895</v>
      </c>
      <c r="B498" s="38">
        <v>494</v>
      </c>
      <c r="C498" s="38" t="s">
        <v>625</v>
      </c>
      <c r="D498" s="35" t="s">
        <v>1059</v>
      </c>
      <c r="E498" s="109"/>
      <c r="F498" s="109">
        <v>4200</v>
      </c>
      <c r="G498" s="125" t="s">
        <v>577</v>
      </c>
    </row>
    <row r="499" spans="1:7" ht="16.5">
      <c r="A499" s="97">
        <v>42895</v>
      </c>
      <c r="B499" s="38">
        <v>495</v>
      </c>
      <c r="C499" s="38" t="s">
        <v>625</v>
      </c>
      <c r="D499" s="35" t="s">
        <v>1060</v>
      </c>
      <c r="E499" s="109"/>
      <c r="F499" s="109">
        <v>1760</v>
      </c>
      <c r="G499" s="125" t="s">
        <v>577</v>
      </c>
    </row>
    <row r="500" spans="1:7" ht="16.5">
      <c r="A500" s="97">
        <v>42895</v>
      </c>
      <c r="B500" s="38">
        <v>496</v>
      </c>
      <c r="C500" s="38" t="s">
        <v>60</v>
      </c>
      <c r="D500" s="364" t="s">
        <v>1061</v>
      </c>
      <c r="E500" s="123"/>
      <c r="F500" s="123">
        <v>3990</v>
      </c>
      <c r="G500" s="125" t="s">
        <v>577</v>
      </c>
    </row>
    <row r="501" spans="1:7" ht="28.5">
      <c r="A501" s="97">
        <v>42895</v>
      </c>
      <c r="B501" s="38">
        <v>497</v>
      </c>
      <c r="C501" s="38" t="s">
        <v>579</v>
      </c>
      <c r="D501" s="35" t="s">
        <v>1062</v>
      </c>
      <c r="E501" s="109"/>
      <c r="F501" s="109">
        <v>4000</v>
      </c>
      <c r="G501" s="125" t="s">
        <v>572</v>
      </c>
    </row>
    <row r="502" spans="1:7" ht="16.5">
      <c r="A502" s="97">
        <v>42895</v>
      </c>
      <c r="B502" s="38">
        <v>498</v>
      </c>
      <c r="C502" s="38" t="s">
        <v>583</v>
      </c>
      <c r="D502" s="35" t="s">
        <v>1063</v>
      </c>
      <c r="E502" s="109"/>
      <c r="F502" s="109">
        <v>3206</v>
      </c>
      <c r="G502" s="38" t="s">
        <v>585</v>
      </c>
    </row>
    <row r="503" spans="1:7" ht="16.5">
      <c r="A503" s="97">
        <v>42895</v>
      </c>
      <c r="B503" s="38">
        <v>499</v>
      </c>
      <c r="C503" s="38" t="s">
        <v>575</v>
      </c>
      <c r="D503" s="35" t="s">
        <v>1064</v>
      </c>
      <c r="E503" s="109"/>
      <c r="F503" s="109">
        <v>30000</v>
      </c>
      <c r="G503" s="38" t="s">
        <v>577</v>
      </c>
    </row>
    <row r="504" spans="1:7" ht="16.5">
      <c r="A504" s="97">
        <v>42895</v>
      </c>
      <c r="B504" s="38">
        <v>500</v>
      </c>
      <c r="C504" s="38" t="s">
        <v>575</v>
      </c>
      <c r="D504" s="117" t="s">
        <v>1065</v>
      </c>
      <c r="E504" s="109"/>
      <c r="F504" s="109">
        <v>2940</v>
      </c>
      <c r="G504" s="38" t="s">
        <v>585</v>
      </c>
    </row>
    <row r="505" spans="1:7" ht="16.5">
      <c r="A505" s="97">
        <v>42895</v>
      </c>
      <c r="B505" s="38">
        <v>501</v>
      </c>
      <c r="C505" s="38" t="s">
        <v>610</v>
      </c>
      <c r="D505" s="37" t="s">
        <v>1066</v>
      </c>
      <c r="E505" s="109"/>
      <c r="F505" s="109">
        <v>180</v>
      </c>
      <c r="G505" s="38" t="s">
        <v>585</v>
      </c>
    </row>
    <row r="506" spans="1:7" ht="28.5">
      <c r="A506" s="97">
        <v>42899</v>
      </c>
      <c r="B506" s="38">
        <v>502</v>
      </c>
      <c r="C506" s="38" t="s">
        <v>582</v>
      </c>
      <c r="D506" s="364" t="s">
        <v>248</v>
      </c>
      <c r="E506" s="109"/>
      <c r="F506" s="109">
        <v>700000</v>
      </c>
      <c r="G506" s="38" t="s">
        <v>578</v>
      </c>
    </row>
    <row r="507" spans="1:7" ht="16.5">
      <c r="A507" s="97">
        <v>42899</v>
      </c>
      <c r="B507" s="38">
        <v>503</v>
      </c>
      <c r="C507" s="38" t="s">
        <v>736</v>
      </c>
      <c r="D507" s="117" t="s">
        <v>1067</v>
      </c>
      <c r="E507" s="109"/>
      <c r="F507" s="109">
        <v>5000</v>
      </c>
      <c r="G507" s="38" t="s">
        <v>578</v>
      </c>
    </row>
    <row r="508" spans="1:7" ht="16.5">
      <c r="A508" s="97">
        <v>42899</v>
      </c>
      <c r="B508" s="38">
        <v>504</v>
      </c>
      <c r="C508" s="38" t="s">
        <v>736</v>
      </c>
      <c r="D508" s="117" t="s">
        <v>1068</v>
      </c>
      <c r="E508" s="109"/>
      <c r="F508" s="109">
        <v>5001</v>
      </c>
      <c r="G508" s="38" t="s">
        <v>578</v>
      </c>
    </row>
    <row r="509" spans="1:7" ht="16.5">
      <c r="A509" s="97">
        <v>42899</v>
      </c>
      <c r="B509" s="38">
        <v>505</v>
      </c>
      <c r="C509" s="125" t="s">
        <v>579</v>
      </c>
      <c r="D509" s="117" t="s">
        <v>1069</v>
      </c>
      <c r="E509" s="126"/>
      <c r="F509" s="126">
        <v>266</v>
      </c>
      <c r="G509" s="125" t="s">
        <v>585</v>
      </c>
    </row>
    <row r="510" spans="1:7" ht="28.5">
      <c r="A510" s="97">
        <v>42899</v>
      </c>
      <c r="B510" s="38">
        <v>506</v>
      </c>
      <c r="C510" s="38" t="s">
        <v>575</v>
      </c>
      <c r="D510" s="117" t="s">
        <v>138</v>
      </c>
      <c r="E510" s="109"/>
      <c r="F510" s="109">
        <v>145158</v>
      </c>
      <c r="G510" s="38" t="s">
        <v>577</v>
      </c>
    </row>
    <row r="511" spans="1:7" ht="28.5">
      <c r="A511" s="97">
        <v>42899</v>
      </c>
      <c r="B511" s="38">
        <v>507</v>
      </c>
      <c r="C511" s="38" t="s">
        <v>575</v>
      </c>
      <c r="D511" s="360" t="s">
        <v>138</v>
      </c>
      <c r="E511" s="109">
        <v>145158</v>
      </c>
      <c r="F511" s="109"/>
      <c r="G511" s="38" t="s">
        <v>577</v>
      </c>
    </row>
    <row r="512" spans="1:7" ht="16.5">
      <c r="A512" s="97">
        <v>42900</v>
      </c>
      <c r="B512" s="38">
        <v>508</v>
      </c>
      <c r="C512" s="38" t="s">
        <v>575</v>
      </c>
      <c r="D512" s="35" t="s">
        <v>1070</v>
      </c>
      <c r="E512" s="109">
        <v>18000</v>
      </c>
      <c r="F512" s="109"/>
      <c r="G512" s="38" t="s">
        <v>578</v>
      </c>
    </row>
    <row r="513" spans="1:7" ht="16.5">
      <c r="A513" s="97">
        <v>42900</v>
      </c>
      <c r="B513" s="38">
        <v>509</v>
      </c>
      <c r="C513" s="191" t="s">
        <v>658</v>
      </c>
      <c r="D513" s="360" t="s">
        <v>1071</v>
      </c>
      <c r="E513" s="123"/>
      <c r="F513" s="123">
        <v>125</v>
      </c>
      <c r="G513" s="191" t="s">
        <v>577</v>
      </c>
    </row>
    <row r="514" spans="1:7" ht="28.5">
      <c r="A514" s="97">
        <v>42900</v>
      </c>
      <c r="B514" s="38">
        <v>510</v>
      </c>
      <c r="C514" s="38" t="s">
        <v>689</v>
      </c>
      <c r="D514" s="37" t="s">
        <v>1072</v>
      </c>
      <c r="E514" s="109"/>
      <c r="F514" s="109">
        <v>1100</v>
      </c>
      <c r="G514" s="191" t="s">
        <v>577</v>
      </c>
    </row>
    <row r="515" spans="1:7" ht="16.5">
      <c r="A515" s="97">
        <v>42902</v>
      </c>
      <c r="B515" s="38">
        <v>511</v>
      </c>
      <c r="C515" s="38" t="s">
        <v>575</v>
      </c>
      <c r="D515" s="117" t="s">
        <v>1073</v>
      </c>
      <c r="E515" s="109"/>
      <c r="F515" s="109">
        <v>6810</v>
      </c>
      <c r="G515" s="38" t="s">
        <v>566</v>
      </c>
    </row>
    <row r="516" spans="1:7" ht="16.5">
      <c r="A516" s="97">
        <v>42902</v>
      </c>
      <c r="B516" s="38">
        <v>512</v>
      </c>
      <c r="C516" s="38" t="s">
        <v>579</v>
      </c>
      <c r="D516" s="117" t="s">
        <v>357</v>
      </c>
      <c r="E516" s="109"/>
      <c r="F516" s="109">
        <v>2700</v>
      </c>
      <c r="G516" s="38" t="s">
        <v>572</v>
      </c>
    </row>
    <row r="517" spans="1:7" ht="16.5">
      <c r="A517" s="97">
        <v>42902</v>
      </c>
      <c r="B517" s="38">
        <v>513</v>
      </c>
      <c r="C517" s="38" t="s">
        <v>588</v>
      </c>
      <c r="D517" s="360" t="s">
        <v>263</v>
      </c>
      <c r="E517" s="109"/>
      <c r="F517" s="109">
        <v>9000</v>
      </c>
      <c r="G517" s="38" t="s">
        <v>572</v>
      </c>
    </row>
    <row r="518" spans="1:7" ht="16.5">
      <c r="A518" s="97">
        <v>42902</v>
      </c>
      <c r="B518" s="38">
        <v>514</v>
      </c>
      <c r="C518" s="38" t="s">
        <v>575</v>
      </c>
      <c r="D518" s="35" t="s">
        <v>1074</v>
      </c>
      <c r="E518" s="109"/>
      <c r="F518" s="109">
        <v>5000</v>
      </c>
      <c r="G518" s="38" t="s">
        <v>577</v>
      </c>
    </row>
    <row r="519" spans="1:7" ht="16.5">
      <c r="A519" s="97">
        <v>42902</v>
      </c>
      <c r="B519" s="38">
        <v>515</v>
      </c>
      <c r="C519" s="38" t="s">
        <v>579</v>
      </c>
      <c r="D519" s="117" t="s">
        <v>1075</v>
      </c>
      <c r="E519" s="109"/>
      <c r="F519" s="109">
        <v>2100</v>
      </c>
      <c r="G519" s="38" t="s">
        <v>595</v>
      </c>
    </row>
    <row r="520" spans="1:7" ht="28.5">
      <c r="A520" s="97">
        <v>42902</v>
      </c>
      <c r="B520" s="38">
        <v>516</v>
      </c>
      <c r="C520" s="38" t="s">
        <v>575</v>
      </c>
      <c r="D520" s="364" t="s">
        <v>1076</v>
      </c>
      <c r="E520" s="109">
        <v>174000</v>
      </c>
      <c r="F520" s="109"/>
      <c r="G520" s="38" t="s">
        <v>595</v>
      </c>
    </row>
    <row r="521" spans="1:7" ht="16.5">
      <c r="A521" s="97">
        <v>42902</v>
      </c>
      <c r="B521" s="38">
        <v>517</v>
      </c>
      <c r="C521" s="38" t="s">
        <v>575</v>
      </c>
      <c r="D521" s="117" t="s">
        <v>1077</v>
      </c>
      <c r="E521" s="109">
        <v>33000</v>
      </c>
      <c r="F521" s="109"/>
      <c r="G521" s="38" t="s">
        <v>595</v>
      </c>
    </row>
    <row r="522" spans="1:7" ht="16.5">
      <c r="A522" s="97">
        <v>42902</v>
      </c>
      <c r="B522" s="38">
        <v>518</v>
      </c>
      <c r="C522" s="38" t="s">
        <v>575</v>
      </c>
      <c r="D522" s="117" t="s">
        <v>1078</v>
      </c>
      <c r="E522" s="109">
        <v>13950</v>
      </c>
      <c r="F522" s="109"/>
      <c r="G522" s="38" t="s">
        <v>595</v>
      </c>
    </row>
    <row r="523" spans="1:7" ht="16.5">
      <c r="A523" s="97">
        <v>42902</v>
      </c>
      <c r="B523" s="38">
        <v>519</v>
      </c>
      <c r="C523" s="38" t="s">
        <v>575</v>
      </c>
      <c r="D523" s="35" t="s">
        <v>1079</v>
      </c>
      <c r="E523" s="109"/>
      <c r="F523" s="109">
        <v>13950</v>
      </c>
      <c r="G523" s="38" t="s">
        <v>595</v>
      </c>
    </row>
    <row r="524" spans="1:7" ht="16.5">
      <c r="A524" s="97">
        <v>42902</v>
      </c>
      <c r="B524" s="38">
        <v>520</v>
      </c>
      <c r="C524" s="38" t="s">
        <v>751</v>
      </c>
      <c r="D524" s="35" t="s">
        <v>1080</v>
      </c>
      <c r="E524" s="109"/>
      <c r="F524" s="109">
        <v>2790</v>
      </c>
      <c r="G524" s="38" t="s">
        <v>578</v>
      </c>
    </row>
    <row r="525" spans="1:7" ht="57">
      <c r="A525" s="97">
        <v>42902</v>
      </c>
      <c r="B525" s="38">
        <v>521</v>
      </c>
      <c r="C525" s="38" t="s">
        <v>575</v>
      </c>
      <c r="D525" s="117" t="s">
        <v>1081</v>
      </c>
      <c r="E525" s="126"/>
      <c r="F525" s="126">
        <v>207000</v>
      </c>
      <c r="G525" s="38" t="s">
        <v>595</v>
      </c>
    </row>
    <row r="526" spans="1:7" ht="57">
      <c r="A526" s="97">
        <v>42902</v>
      </c>
      <c r="B526" s="38">
        <v>522</v>
      </c>
      <c r="C526" s="38" t="s">
        <v>1082</v>
      </c>
      <c r="D526" s="360" t="s">
        <v>1081</v>
      </c>
      <c r="E526" s="109"/>
      <c r="F526" s="109">
        <v>150000</v>
      </c>
      <c r="G526" s="38" t="s">
        <v>595</v>
      </c>
    </row>
    <row r="527" spans="1:7" ht="28.5">
      <c r="A527" s="97">
        <v>42902</v>
      </c>
      <c r="B527" s="38">
        <v>523</v>
      </c>
      <c r="C527" s="38" t="s">
        <v>582</v>
      </c>
      <c r="D527" s="35" t="s">
        <v>1083</v>
      </c>
      <c r="E527" s="109">
        <v>80000</v>
      </c>
      <c r="F527" s="109"/>
      <c r="G527" s="38" t="s">
        <v>595</v>
      </c>
    </row>
    <row r="528" spans="1:7" ht="16.5">
      <c r="A528" s="97">
        <v>42905</v>
      </c>
      <c r="B528" s="38">
        <v>524</v>
      </c>
      <c r="C528" s="38" t="s">
        <v>575</v>
      </c>
      <c r="D528" s="35" t="s">
        <v>1084</v>
      </c>
      <c r="E528" s="109">
        <v>13800</v>
      </c>
      <c r="F528" s="109"/>
      <c r="G528" s="38" t="s">
        <v>577</v>
      </c>
    </row>
    <row r="529" spans="1:7" ht="16.5">
      <c r="A529" s="97">
        <v>42905</v>
      </c>
      <c r="B529" s="38">
        <v>525</v>
      </c>
      <c r="C529" s="38" t="s">
        <v>575</v>
      </c>
      <c r="D529" s="35" t="s">
        <v>1085</v>
      </c>
      <c r="E529" s="109">
        <v>13800</v>
      </c>
      <c r="F529" s="109"/>
      <c r="G529" s="38" t="s">
        <v>577</v>
      </c>
    </row>
    <row r="530" spans="1:7" ht="16.5">
      <c r="A530" s="97">
        <v>42905</v>
      </c>
      <c r="B530" s="38">
        <v>526</v>
      </c>
      <c r="C530" s="38" t="s">
        <v>575</v>
      </c>
      <c r="D530" s="35" t="s">
        <v>1086</v>
      </c>
      <c r="E530" s="109">
        <v>8640</v>
      </c>
      <c r="F530" s="109"/>
      <c r="G530" s="38" t="s">
        <v>577</v>
      </c>
    </row>
    <row r="531" spans="1:7" ht="16.5">
      <c r="A531" s="97">
        <v>42905</v>
      </c>
      <c r="B531" s="38">
        <v>527</v>
      </c>
      <c r="C531" s="38" t="s">
        <v>575</v>
      </c>
      <c r="D531" s="35" t="s">
        <v>1087</v>
      </c>
      <c r="E531" s="109">
        <v>16200</v>
      </c>
      <c r="F531" s="109"/>
      <c r="G531" s="38" t="s">
        <v>577</v>
      </c>
    </row>
    <row r="532" spans="1:7" ht="16.5">
      <c r="A532" s="97">
        <v>42905</v>
      </c>
      <c r="B532" s="38">
        <v>528</v>
      </c>
      <c r="C532" s="38" t="s">
        <v>639</v>
      </c>
      <c r="D532" s="360" t="s">
        <v>361</v>
      </c>
      <c r="E532" s="109"/>
      <c r="F532" s="109">
        <v>700</v>
      </c>
      <c r="G532" s="38" t="s">
        <v>640</v>
      </c>
    </row>
    <row r="533" spans="1:7" ht="16.5">
      <c r="A533" s="97">
        <v>42905</v>
      </c>
      <c r="B533" s="38">
        <v>529</v>
      </c>
      <c r="C533" s="38" t="s">
        <v>610</v>
      </c>
      <c r="D533" s="35" t="s">
        <v>1088</v>
      </c>
      <c r="E533" s="109"/>
      <c r="F533" s="109">
        <v>3590</v>
      </c>
      <c r="G533" s="38" t="s">
        <v>585</v>
      </c>
    </row>
    <row r="534" spans="1:7" ht="16.5">
      <c r="A534" s="97">
        <v>42905</v>
      </c>
      <c r="B534" s="38">
        <v>530</v>
      </c>
      <c r="C534" s="38" t="s">
        <v>575</v>
      </c>
      <c r="D534" s="185" t="s">
        <v>1089</v>
      </c>
      <c r="E534" s="109"/>
      <c r="F534" s="109">
        <v>75000</v>
      </c>
      <c r="G534" s="38" t="s">
        <v>577</v>
      </c>
    </row>
    <row r="535" spans="1:7" ht="16.5">
      <c r="A535" s="97">
        <v>42905</v>
      </c>
      <c r="B535" s="38">
        <v>531</v>
      </c>
      <c r="C535" s="38" t="s">
        <v>1090</v>
      </c>
      <c r="D535" s="35" t="s">
        <v>1091</v>
      </c>
      <c r="E535" s="109"/>
      <c r="F535" s="109">
        <v>4230</v>
      </c>
      <c r="G535" s="38" t="s">
        <v>577</v>
      </c>
    </row>
    <row r="536" spans="1:7" ht="20.25" customHeight="1">
      <c r="A536" s="97">
        <v>42905</v>
      </c>
      <c r="B536" s="38">
        <v>532</v>
      </c>
      <c r="C536" s="38" t="s">
        <v>920</v>
      </c>
      <c r="D536" s="35" t="s">
        <v>1092</v>
      </c>
      <c r="E536" s="109"/>
      <c r="F536" s="109">
        <v>4500</v>
      </c>
      <c r="G536" s="38" t="s">
        <v>577</v>
      </c>
    </row>
    <row r="537" spans="1:7" ht="16.5">
      <c r="A537" s="97">
        <v>42905</v>
      </c>
      <c r="B537" s="38">
        <v>533</v>
      </c>
      <c r="C537" s="38" t="s">
        <v>920</v>
      </c>
      <c r="D537" s="356" t="s">
        <v>1093</v>
      </c>
      <c r="E537" s="109"/>
      <c r="F537" s="109">
        <v>2960</v>
      </c>
      <c r="G537" s="38" t="s">
        <v>577</v>
      </c>
    </row>
    <row r="538" spans="1:7" ht="16.5">
      <c r="A538" s="97">
        <v>42905</v>
      </c>
      <c r="B538" s="38">
        <v>534</v>
      </c>
      <c r="C538" s="38" t="s">
        <v>59</v>
      </c>
      <c r="D538" s="185" t="s">
        <v>1094</v>
      </c>
      <c r="E538" s="126"/>
      <c r="F538" s="126">
        <v>5990</v>
      </c>
      <c r="G538" s="38" t="s">
        <v>577</v>
      </c>
    </row>
    <row r="539" spans="1:7" ht="16.5">
      <c r="A539" s="97">
        <v>42905</v>
      </c>
      <c r="B539" s="38">
        <v>535</v>
      </c>
      <c r="C539" s="38" t="s">
        <v>59</v>
      </c>
      <c r="D539" s="35" t="s">
        <v>1095</v>
      </c>
      <c r="E539" s="109"/>
      <c r="F539" s="109">
        <v>1800</v>
      </c>
      <c r="G539" s="38" t="s">
        <v>577</v>
      </c>
    </row>
    <row r="540" spans="1:7" ht="28.5">
      <c r="A540" s="97">
        <v>42905</v>
      </c>
      <c r="B540" s="38">
        <v>536</v>
      </c>
      <c r="C540" s="38" t="s">
        <v>59</v>
      </c>
      <c r="D540" s="35" t="s">
        <v>1096</v>
      </c>
      <c r="E540" s="109"/>
      <c r="F540" s="109">
        <v>3110</v>
      </c>
      <c r="G540" s="38" t="s">
        <v>577</v>
      </c>
    </row>
    <row r="541" spans="1:7" ht="28.5">
      <c r="A541" s="97">
        <v>42905</v>
      </c>
      <c r="B541" s="38">
        <v>537</v>
      </c>
      <c r="C541" s="38" t="s">
        <v>658</v>
      </c>
      <c r="D541" s="35" t="s">
        <v>1096</v>
      </c>
      <c r="E541" s="109"/>
      <c r="F541" s="109">
        <v>1390</v>
      </c>
      <c r="G541" s="38" t="s">
        <v>577</v>
      </c>
    </row>
    <row r="542" spans="1:7" ht="16.5">
      <c r="A542" s="97">
        <v>42905</v>
      </c>
      <c r="B542" s="38">
        <v>538</v>
      </c>
      <c r="C542" s="38" t="s">
        <v>612</v>
      </c>
      <c r="D542" s="35" t="s">
        <v>1097</v>
      </c>
      <c r="E542" s="109"/>
      <c r="F542" s="109">
        <v>1800</v>
      </c>
      <c r="G542" s="38" t="s">
        <v>577</v>
      </c>
    </row>
    <row r="543" spans="1:7" ht="16.5">
      <c r="A543" s="97">
        <v>42905</v>
      </c>
      <c r="B543" s="38">
        <v>539</v>
      </c>
      <c r="C543" s="38" t="s">
        <v>612</v>
      </c>
      <c r="D543" s="35" t="s">
        <v>1098</v>
      </c>
      <c r="E543" s="109"/>
      <c r="F543" s="109">
        <v>1980</v>
      </c>
      <c r="G543" s="38" t="s">
        <v>577</v>
      </c>
    </row>
    <row r="544" spans="1:7" ht="16.5">
      <c r="A544" s="97">
        <v>42905</v>
      </c>
      <c r="B544" s="38">
        <v>540</v>
      </c>
      <c r="C544" s="38" t="s">
        <v>58</v>
      </c>
      <c r="D544" s="35" t="s">
        <v>1099</v>
      </c>
      <c r="E544" s="109"/>
      <c r="F544" s="109">
        <v>8750</v>
      </c>
      <c r="G544" s="38" t="s">
        <v>577</v>
      </c>
    </row>
    <row r="545" spans="1:7" ht="16.5">
      <c r="A545" s="97">
        <v>42905</v>
      </c>
      <c r="B545" s="38">
        <v>541</v>
      </c>
      <c r="C545" s="38" t="s">
        <v>658</v>
      </c>
      <c r="D545" s="35" t="s">
        <v>1100</v>
      </c>
      <c r="E545" s="109"/>
      <c r="F545" s="109">
        <v>800</v>
      </c>
      <c r="G545" s="38" t="s">
        <v>577</v>
      </c>
    </row>
    <row r="546" spans="1:7" ht="16.5">
      <c r="A546" s="97">
        <v>42905</v>
      </c>
      <c r="B546" s="38">
        <v>542</v>
      </c>
      <c r="C546" s="38" t="s">
        <v>658</v>
      </c>
      <c r="D546" s="35" t="s">
        <v>1101</v>
      </c>
      <c r="E546" s="109"/>
      <c r="F546" s="109">
        <v>1190</v>
      </c>
      <c r="G546" s="38" t="s">
        <v>577</v>
      </c>
    </row>
    <row r="547" spans="1:7" ht="16.5">
      <c r="A547" s="97">
        <v>42905</v>
      </c>
      <c r="B547" s="38">
        <v>543</v>
      </c>
      <c r="C547" s="125" t="s">
        <v>575</v>
      </c>
      <c r="D547" s="360" t="s">
        <v>1102</v>
      </c>
      <c r="E547" s="126"/>
      <c r="F547" s="126">
        <v>17010</v>
      </c>
      <c r="G547" s="38" t="s">
        <v>578</v>
      </c>
    </row>
    <row r="548" spans="1:7" ht="16.5">
      <c r="A548" s="97">
        <v>42905</v>
      </c>
      <c r="B548" s="38">
        <v>544</v>
      </c>
      <c r="C548" s="38" t="s">
        <v>583</v>
      </c>
      <c r="D548" s="35" t="s">
        <v>1103</v>
      </c>
      <c r="E548" s="109"/>
      <c r="F548" s="109">
        <v>488</v>
      </c>
      <c r="G548" s="359" t="s">
        <v>585</v>
      </c>
    </row>
    <row r="549" spans="1:7" ht="16.5">
      <c r="A549" s="97">
        <v>42905</v>
      </c>
      <c r="B549" s="38">
        <v>545</v>
      </c>
      <c r="C549" s="38" t="s">
        <v>575</v>
      </c>
      <c r="D549" s="35" t="s">
        <v>1104</v>
      </c>
      <c r="E549" s="109"/>
      <c r="F549" s="109">
        <v>72000</v>
      </c>
      <c r="G549" s="38" t="s">
        <v>572</v>
      </c>
    </row>
    <row r="550" spans="1:7" ht="16.5">
      <c r="A550" s="97">
        <v>42905</v>
      </c>
      <c r="B550" s="38">
        <v>546</v>
      </c>
      <c r="C550" s="38" t="s">
        <v>751</v>
      </c>
      <c r="D550" s="117" t="s">
        <v>1105</v>
      </c>
      <c r="E550" s="109"/>
      <c r="F550" s="109">
        <v>3000</v>
      </c>
      <c r="G550" s="38" t="s">
        <v>578</v>
      </c>
    </row>
    <row r="551" spans="1:7" ht="28.5">
      <c r="A551" s="97">
        <v>42905</v>
      </c>
      <c r="B551" s="38">
        <v>547</v>
      </c>
      <c r="C551" s="38" t="s">
        <v>930</v>
      </c>
      <c r="D551" s="117" t="s">
        <v>1106</v>
      </c>
      <c r="E551" s="109"/>
      <c r="F551" s="109">
        <v>2400</v>
      </c>
      <c r="G551" s="38" t="s">
        <v>577</v>
      </c>
    </row>
    <row r="552" spans="1:7" ht="16.5">
      <c r="A552" s="97">
        <v>42905</v>
      </c>
      <c r="B552" s="38">
        <v>548</v>
      </c>
      <c r="C552" s="38" t="s">
        <v>619</v>
      </c>
      <c r="D552" s="35" t="s">
        <v>1107</v>
      </c>
      <c r="E552" s="109"/>
      <c r="F552" s="109">
        <v>7000</v>
      </c>
      <c r="G552" s="38" t="s">
        <v>566</v>
      </c>
    </row>
    <row r="553" spans="1:7" ht="16.5">
      <c r="A553" s="97">
        <v>42905</v>
      </c>
      <c r="B553" s="38">
        <v>549</v>
      </c>
      <c r="C553" s="38" t="s">
        <v>575</v>
      </c>
      <c r="D553" s="117" t="s">
        <v>1108</v>
      </c>
      <c r="E553" s="109"/>
      <c r="F553" s="109">
        <v>6280</v>
      </c>
      <c r="G553" s="38" t="s">
        <v>577</v>
      </c>
    </row>
    <row r="554" spans="1:7" ht="16.5">
      <c r="A554" s="97">
        <v>42906</v>
      </c>
      <c r="B554" s="38">
        <v>550</v>
      </c>
      <c r="C554" s="38" t="s">
        <v>575</v>
      </c>
      <c r="D554" s="360" t="s">
        <v>1109</v>
      </c>
      <c r="E554" s="109">
        <v>10000</v>
      </c>
      <c r="F554" s="109"/>
      <c r="G554" s="38" t="s">
        <v>577</v>
      </c>
    </row>
    <row r="555" spans="1:7" ht="16.5">
      <c r="A555" s="97">
        <v>42906</v>
      </c>
      <c r="B555" s="38">
        <v>551</v>
      </c>
      <c r="C555" s="38" t="s">
        <v>575</v>
      </c>
      <c r="D555" s="117" t="s">
        <v>1110</v>
      </c>
      <c r="E555" s="109"/>
      <c r="F555" s="109">
        <v>10000</v>
      </c>
      <c r="G555" s="38" t="s">
        <v>577</v>
      </c>
    </row>
    <row r="556" spans="1:7" ht="16.5">
      <c r="A556" s="97">
        <v>42906</v>
      </c>
      <c r="B556" s="38">
        <v>552</v>
      </c>
      <c r="C556" s="38" t="s">
        <v>751</v>
      </c>
      <c r="D556" s="117" t="s">
        <v>1111</v>
      </c>
      <c r="E556" s="109"/>
      <c r="F556" s="109">
        <v>3000</v>
      </c>
      <c r="G556" s="125" t="s">
        <v>578</v>
      </c>
    </row>
    <row r="557" spans="1:7" ht="16.5">
      <c r="A557" s="97">
        <v>42906</v>
      </c>
      <c r="B557" s="38">
        <v>553</v>
      </c>
      <c r="C557" s="38" t="s">
        <v>575</v>
      </c>
      <c r="D557" s="35" t="s">
        <v>1112</v>
      </c>
      <c r="E557" s="109"/>
      <c r="F557" s="109">
        <v>5840</v>
      </c>
      <c r="G557" s="125" t="s">
        <v>577</v>
      </c>
    </row>
    <row r="558" spans="1:7" ht="16.5">
      <c r="A558" s="97">
        <v>42906</v>
      </c>
      <c r="B558" s="38">
        <v>554</v>
      </c>
      <c r="C558" s="125" t="s">
        <v>703</v>
      </c>
      <c r="D558" s="185" t="s">
        <v>1113</v>
      </c>
      <c r="E558" s="126"/>
      <c r="F558" s="126">
        <v>2000</v>
      </c>
      <c r="G558" s="125" t="s">
        <v>585</v>
      </c>
    </row>
    <row r="559" spans="1:7" ht="16.5">
      <c r="A559" s="97">
        <v>42913</v>
      </c>
      <c r="B559" s="38">
        <v>555</v>
      </c>
      <c r="C559" s="38" t="s">
        <v>575</v>
      </c>
      <c r="D559" s="35" t="s">
        <v>1114</v>
      </c>
      <c r="E559" s="109"/>
      <c r="F559" s="109">
        <v>97786</v>
      </c>
      <c r="G559" s="38" t="s">
        <v>572</v>
      </c>
    </row>
    <row r="560" spans="1:7" ht="16.5">
      <c r="A560" s="97">
        <v>42913</v>
      </c>
      <c r="B560" s="38">
        <v>556</v>
      </c>
      <c r="C560" s="38" t="s">
        <v>751</v>
      </c>
      <c r="D560" s="35" t="s">
        <v>898</v>
      </c>
      <c r="E560" s="109"/>
      <c r="F560" s="109">
        <v>1320</v>
      </c>
      <c r="G560" s="38" t="s">
        <v>578</v>
      </c>
    </row>
    <row r="561" spans="1:7" ht="16.5">
      <c r="A561" s="97">
        <v>42913</v>
      </c>
      <c r="B561" s="38">
        <v>557</v>
      </c>
      <c r="C561" s="38" t="s">
        <v>751</v>
      </c>
      <c r="D561" s="35" t="s">
        <v>1115</v>
      </c>
      <c r="E561" s="109"/>
      <c r="F561" s="109">
        <v>2984</v>
      </c>
      <c r="G561" s="38" t="s">
        <v>578</v>
      </c>
    </row>
    <row r="562" spans="1:7" ht="16.5">
      <c r="A562" s="97">
        <v>42913</v>
      </c>
      <c r="B562" s="38">
        <v>558</v>
      </c>
      <c r="C562" s="38" t="s">
        <v>930</v>
      </c>
      <c r="D562" s="35" t="s">
        <v>1116</v>
      </c>
      <c r="E562" s="109"/>
      <c r="F562" s="109">
        <v>6000</v>
      </c>
      <c r="G562" s="38" t="s">
        <v>577</v>
      </c>
    </row>
    <row r="563" spans="1:7" ht="16.5">
      <c r="A563" s="97">
        <v>42913</v>
      </c>
      <c r="B563" s="38">
        <v>559</v>
      </c>
      <c r="C563" s="38" t="s">
        <v>575</v>
      </c>
      <c r="D563" s="35" t="s">
        <v>1117</v>
      </c>
      <c r="E563" s="109"/>
      <c r="F563" s="109">
        <v>5000</v>
      </c>
      <c r="G563" s="38" t="s">
        <v>572</v>
      </c>
    </row>
    <row r="564" spans="1:7" ht="16.5">
      <c r="A564" s="97">
        <v>42913</v>
      </c>
      <c r="B564" s="38">
        <v>560</v>
      </c>
      <c r="C564" s="38" t="s">
        <v>879</v>
      </c>
      <c r="D564" s="35" t="s">
        <v>1118</v>
      </c>
      <c r="E564" s="109"/>
      <c r="F564" s="109">
        <v>8000</v>
      </c>
      <c r="G564" s="191" t="s">
        <v>572</v>
      </c>
    </row>
    <row r="565" spans="1:7" ht="28.5">
      <c r="A565" s="97">
        <v>42913</v>
      </c>
      <c r="B565" s="38">
        <v>561</v>
      </c>
      <c r="C565" s="38" t="s">
        <v>557</v>
      </c>
      <c r="D565" s="35" t="s">
        <v>1119</v>
      </c>
      <c r="E565" s="109"/>
      <c r="F565" s="109">
        <v>9000</v>
      </c>
      <c r="G565" s="191" t="s">
        <v>572</v>
      </c>
    </row>
    <row r="566" spans="1:7" ht="16.5">
      <c r="A566" s="97">
        <v>42913</v>
      </c>
      <c r="B566" s="38">
        <v>562</v>
      </c>
      <c r="C566" s="38" t="s">
        <v>879</v>
      </c>
      <c r="D566" s="35" t="s">
        <v>1120</v>
      </c>
      <c r="E566" s="109"/>
      <c r="F566" s="109">
        <v>900</v>
      </c>
      <c r="G566" s="191" t="s">
        <v>572</v>
      </c>
    </row>
    <row r="567" spans="1:7" ht="16.5">
      <c r="A567" s="97">
        <v>42913</v>
      </c>
      <c r="B567" s="38">
        <v>563</v>
      </c>
      <c r="C567" s="38" t="s">
        <v>879</v>
      </c>
      <c r="D567" s="35" t="s">
        <v>1121</v>
      </c>
      <c r="E567" s="109"/>
      <c r="F567" s="109">
        <v>2000</v>
      </c>
      <c r="G567" s="191" t="s">
        <v>572</v>
      </c>
    </row>
    <row r="568" spans="1:7" ht="16.5">
      <c r="A568" s="97">
        <v>42913</v>
      </c>
      <c r="B568" s="38">
        <v>564</v>
      </c>
      <c r="C568" s="38" t="s">
        <v>879</v>
      </c>
      <c r="D568" s="37" t="s">
        <v>1122</v>
      </c>
      <c r="E568" s="109"/>
      <c r="F568" s="109">
        <v>14400</v>
      </c>
      <c r="G568" s="191" t="s">
        <v>572</v>
      </c>
    </row>
    <row r="569" spans="1:7" ht="16.5">
      <c r="A569" s="97">
        <v>42913</v>
      </c>
      <c r="B569" s="38">
        <v>565</v>
      </c>
      <c r="C569" s="38" t="s">
        <v>583</v>
      </c>
      <c r="D569" s="37" t="s">
        <v>1123</v>
      </c>
      <c r="E569" s="109"/>
      <c r="F569" s="109">
        <v>1200</v>
      </c>
      <c r="G569" s="38" t="s">
        <v>585</v>
      </c>
    </row>
    <row r="570" spans="1:7" ht="16.5">
      <c r="A570" s="97">
        <v>42913</v>
      </c>
      <c r="B570" s="38">
        <v>566</v>
      </c>
      <c r="C570" s="38" t="s">
        <v>879</v>
      </c>
      <c r="D570" s="35" t="s">
        <v>1124</v>
      </c>
      <c r="E570" s="109"/>
      <c r="F570" s="109">
        <v>60000</v>
      </c>
      <c r="G570" s="38" t="s">
        <v>572</v>
      </c>
    </row>
    <row r="571" spans="1:7" ht="16.5">
      <c r="A571" s="97">
        <v>42913</v>
      </c>
      <c r="B571" s="38">
        <v>567</v>
      </c>
      <c r="C571" s="38" t="s">
        <v>658</v>
      </c>
      <c r="D571" s="117" t="s">
        <v>1125</v>
      </c>
      <c r="E571" s="109"/>
      <c r="F571" s="109">
        <v>5250</v>
      </c>
      <c r="G571" s="38" t="s">
        <v>577</v>
      </c>
    </row>
    <row r="572" spans="1:7" ht="16.5">
      <c r="A572" s="97">
        <v>42913</v>
      </c>
      <c r="B572" s="38">
        <v>568</v>
      </c>
      <c r="C572" s="354" t="s">
        <v>630</v>
      </c>
      <c r="D572" s="158" t="s">
        <v>558</v>
      </c>
      <c r="E572" s="109">
        <v>1483</v>
      </c>
      <c r="F572" s="109"/>
      <c r="G572" s="38" t="s">
        <v>595</v>
      </c>
    </row>
    <row r="573" spans="1:7" ht="16.5">
      <c r="A573" s="97">
        <v>42913</v>
      </c>
      <c r="B573" s="38">
        <v>569</v>
      </c>
      <c r="C573" s="38" t="s">
        <v>713</v>
      </c>
      <c r="D573" s="35" t="s">
        <v>1126</v>
      </c>
      <c r="E573" s="109"/>
      <c r="F573" s="109">
        <v>5000</v>
      </c>
      <c r="G573" s="125" t="s">
        <v>595</v>
      </c>
    </row>
    <row r="574" spans="1:7" ht="42.75">
      <c r="A574" s="97">
        <v>42913</v>
      </c>
      <c r="B574" s="38">
        <v>570</v>
      </c>
      <c r="C574" s="38" t="s">
        <v>575</v>
      </c>
      <c r="D574" s="117" t="s">
        <v>148</v>
      </c>
      <c r="E574" s="109"/>
      <c r="F574" s="109">
        <v>37409</v>
      </c>
      <c r="G574" s="38" t="s">
        <v>572</v>
      </c>
    </row>
    <row r="575" spans="1:7" ht="42.75">
      <c r="A575" s="97">
        <v>42913</v>
      </c>
      <c r="B575" s="38">
        <v>571</v>
      </c>
      <c r="C575" s="38" t="s">
        <v>575</v>
      </c>
      <c r="D575" s="117" t="s">
        <v>1127</v>
      </c>
      <c r="E575" s="109"/>
      <c r="F575" s="109">
        <v>30828</v>
      </c>
      <c r="G575" s="38" t="s">
        <v>572</v>
      </c>
    </row>
    <row r="576" spans="1:7" ht="42.75">
      <c r="A576" s="97">
        <v>42913</v>
      </c>
      <c r="B576" s="38">
        <v>572</v>
      </c>
      <c r="C576" s="38" t="s">
        <v>588</v>
      </c>
      <c r="D576" s="117" t="s">
        <v>148</v>
      </c>
      <c r="E576" s="109"/>
      <c r="F576" s="109">
        <v>4763</v>
      </c>
      <c r="G576" s="38" t="s">
        <v>572</v>
      </c>
    </row>
    <row r="577" spans="1:7" ht="16.5">
      <c r="A577" s="97">
        <v>42913</v>
      </c>
      <c r="B577" s="38">
        <v>573</v>
      </c>
      <c r="C577" s="125" t="s">
        <v>579</v>
      </c>
      <c r="D577" s="185" t="s">
        <v>1128</v>
      </c>
      <c r="E577" s="126"/>
      <c r="F577" s="126">
        <v>1040</v>
      </c>
      <c r="G577" s="125" t="s">
        <v>595</v>
      </c>
    </row>
    <row r="578" spans="1:7" ht="16.5">
      <c r="A578" s="97">
        <v>42913</v>
      </c>
      <c r="B578" s="38">
        <v>574</v>
      </c>
      <c r="C578" s="38" t="s">
        <v>736</v>
      </c>
      <c r="D578" s="35" t="s">
        <v>1129</v>
      </c>
      <c r="E578" s="109"/>
      <c r="F578" s="109">
        <v>4771</v>
      </c>
      <c r="G578" s="38" t="s">
        <v>578</v>
      </c>
    </row>
    <row r="579" spans="1:7" ht="16.5">
      <c r="A579" s="97">
        <v>42913</v>
      </c>
      <c r="B579" s="38">
        <v>575</v>
      </c>
      <c r="C579" s="38" t="s">
        <v>575</v>
      </c>
      <c r="D579" s="375" t="s">
        <v>1130</v>
      </c>
      <c r="E579" s="109"/>
      <c r="F579" s="109">
        <v>16000</v>
      </c>
      <c r="G579" s="38" t="s">
        <v>578</v>
      </c>
    </row>
    <row r="580" spans="1:7" ht="28.5">
      <c r="A580" s="97">
        <v>42913</v>
      </c>
      <c r="B580" s="38">
        <v>576</v>
      </c>
      <c r="C580" s="38" t="s">
        <v>1025</v>
      </c>
      <c r="D580" s="35" t="s">
        <v>1131</v>
      </c>
      <c r="E580" s="109"/>
      <c r="F580" s="109">
        <v>4150</v>
      </c>
      <c r="G580" s="38" t="s">
        <v>578</v>
      </c>
    </row>
    <row r="581" spans="1:7" ht="28.5">
      <c r="A581" s="97">
        <v>42913</v>
      </c>
      <c r="B581" s="38">
        <v>577</v>
      </c>
      <c r="C581" s="38" t="s">
        <v>575</v>
      </c>
      <c r="D581" s="35" t="s">
        <v>1131</v>
      </c>
      <c r="E581" s="109"/>
      <c r="F581" s="109">
        <v>2000</v>
      </c>
      <c r="G581" s="38" t="s">
        <v>578</v>
      </c>
    </row>
    <row r="582" spans="1:7" ht="16.5">
      <c r="A582" s="97">
        <v>42913</v>
      </c>
      <c r="B582" s="38">
        <v>578</v>
      </c>
      <c r="C582" s="38" t="s">
        <v>1025</v>
      </c>
      <c r="D582" s="35" t="s">
        <v>1132</v>
      </c>
      <c r="E582" s="109"/>
      <c r="F582" s="109">
        <v>4900</v>
      </c>
      <c r="G582" s="38" t="s">
        <v>578</v>
      </c>
    </row>
    <row r="583" spans="1:7" ht="18.75" customHeight="1">
      <c r="A583" s="97">
        <v>42913</v>
      </c>
      <c r="B583" s="38">
        <v>579</v>
      </c>
      <c r="C583" s="38" t="s">
        <v>1025</v>
      </c>
      <c r="D583" s="117" t="s">
        <v>1133</v>
      </c>
      <c r="E583" s="109"/>
      <c r="F583" s="109">
        <v>1000</v>
      </c>
      <c r="G583" s="38" t="s">
        <v>578</v>
      </c>
    </row>
    <row r="584" spans="1:8" ht="16.5">
      <c r="A584" s="97">
        <v>42913</v>
      </c>
      <c r="B584" s="38">
        <v>580</v>
      </c>
      <c r="C584" s="38" t="s">
        <v>559</v>
      </c>
      <c r="D584" s="364" t="s">
        <v>560</v>
      </c>
      <c r="E584" s="109"/>
      <c r="F584" s="109">
        <v>1600</v>
      </c>
      <c r="G584" s="38" t="s">
        <v>578</v>
      </c>
      <c r="H584" s="196"/>
    </row>
    <row r="585" spans="1:7" ht="16.5">
      <c r="A585" s="97">
        <v>42913</v>
      </c>
      <c r="B585" s="38">
        <v>581</v>
      </c>
      <c r="C585" s="38" t="s">
        <v>559</v>
      </c>
      <c r="D585" s="117" t="s">
        <v>1134</v>
      </c>
      <c r="E585" s="109"/>
      <c r="F585" s="109">
        <v>32000</v>
      </c>
      <c r="G585" s="38" t="s">
        <v>578</v>
      </c>
    </row>
    <row r="586" spans="1:9" ht="16.5">
      <c r="A586" s="97">
        <v>42913</v>
      </c>
      <c r="B586" s="38">
        <v>582</v>
      </c>
      <c r="C586" s="38" t="s">
        <v>559</v>
      </c>
      <c r="D586" s="35" t="s">
        <v>1135</v>
      </c>
      <c r="E586" s="109"/>
      <c r="F586" s="109">
        <v>712</v>
      </c>
      <c r="G586" s="38" t="s">
        <v>578</v>
      </c>
      <c r="I586" s="196"/>
    </row>
    <row r="587" spans="1:7" ht="28.5">
      <c r="A587" s="97">
        <v>42913</v>
      </c>
      <c r="B587" s="38">
        <v>583</v>
      </c>
      <c r="C587" s="38" t="s">
        <v>559</v>
      </c>
      <c r="D587" s="117" t="s">
        <v>1136</v>
      </c>
      <c r="E587" s="109"/>
      <c r="F587" s="109">
        <v>725</v>
      </c>
      <c r="G587" s="38" t="s">
        <v>578</v>
      </c>
    </row>
    <row r="588" spans="1:7" ht="28.5">
      <c r="A588" s="97">
        <v>42914</v>
      </c>
      <c r="B588" s="38">
        <v>584</v>
      </c>
      <c r="C588" s="38" t="s">
        <v>559</v>
      </c>
      <c r="D588" s="117" t="s">
        <v>264</v>
      </c>
      <c r="E588" s="109"/>
      <c r="F588" s="109">
        <v>20053</v>
      </c>
      <c r="G588" s="38" t="s">
        <v>578</v>
      </c>
    </row>
    <row r="589" spans="1:7" ht="28.5">
      <c r="A589" s="97">
        <v>42914</v>
      </c>
      <c r="B589" s="38">
        <v>585</v>
      </c>
      <c r="C589" s="38" t="s">
        <v>588</v>
      </c>
      <c r="D589" s="360" t="s">
        <v>1137</v>
      </c>
      <c r="E589" s="109"/>
      <c r="F589" s="109">
        <v>4447</v>
      </c>
      <c r="G589" s="38" t="s">
        <v>578</v>
      </c>
    </row>
    <row r="590" spans="1:7" ht="16.5">
      <c r="A590" s="97">
        <v>42914</v>
      </c>
      <c r="B590" s="38">
        <v>586</v>
      </c>
      <c r="C590" s="38" t="s">
        <v>570</v>
      </c>
      <c r="D590" s="35" t="s">
        <v>1138</v>
      </c>
      <c r="E590" s="109"/>
      <c r="F590" s="109">
        <v>3600</v>
      </c>
      <c r="G590" s="38" t="s">
        <v>572</v>
      </c>
    </row>
    <row r="591" spans="1:7" ht="16.5">
      <c r="A591" s="97">
        <v>42914</v>
      </c>
      <c r="B591" s="38">
        <v>587</v>
      </c>
      <c r="C591" s="38" t="s">
        <v>573</v>
      </c>
      <c r="D591" s="35" t="s">
        <v>1139</v>
      </c>
      <c r="E591" s="109"/>
      <c r="F591" s="109">
        <v>3100</v>
      </c>
      <c r="G591" s="38" t="s">
        <v>572</v>
      </c>
    </row>
    <row r="592" spans="1:7" ht="42.75">
      <c r="A592" s="97">
        <v>42914</v>
      </c>
      <c r="B592" s="38">
        <v>588</v>
      </c>
      <c r="C592" s="38" t="s">
        <v>639</v>
      </c>
      <c r="D592" s="117" t="s">
        <v>364</v>
      </c>
      <c r="E592" s="109"/>
      <c r="F592" s="109">
        <v>5760</v>
      </c>
      <c r="G592" s="38" t="s">
        <v>640</v>
      </c>
    </row>
    <row r="593" spans="1:7" ht="28.5">
      <c r="A593" s="97">
        <v>42914</v>
      </c>
      <c r="B593" s="38">
        <v>589</v>
      </c>
      <c r="C593" s="371" t="s">
        <v>964</v>
      </c>
      <c r="D593" s="37" t="s">
        <v>1140</v>
      </c>
      <c r="E593" s="372"/>
      <c r="F593" s="372">
        <v>935</v>
      </c>
      <c r="G593" s="371" t="s">
        <v>966</v>
      </c>
    </row>
    <row r="594" spans="1:7" ht="28.5">
      <c r="A594" s="97">
        <v>42914</v>
      </c>
      <c r="B594" s="38">
        <v>590</v>
      </c>
      <c r="C594" s="38" t="s">
        <v>583</v>
      </c>
      <c r="D594" s="360" t="s">
        <v>561</v>
      </c>
      <c r="E594" s="109"/>
      <c r="F594" s="109">
        <v>452</v>
      </c>
      <c r="G594" s="371" t="s">
        <v>966</v>
      </c>
    </row>
    <row r="595" spans="1:7" ht="16.5">
      <c r="A595" s="97">
        <v>42914</v>
      </c>
      <c r="B595" s="38">
        <v>591</v>
      </c>
      <c r="C595" s="125" t="s">
        <v>582</v>
      </c>
      <c r="D595" s="185" t="s">
        <v>1141</v>
      </c>
      <c r="E595" s="126"/>
      <c r="F595" s="126">
        <v>120000</v>
      </c>
      <c r="G595" s="125" t="s">
        <v>577</v>
      </c>
    </row>
    <row r="596" spans="1:7" ht="16.5">
      <c r="A596" s="97">
        <v>42916</v>
      </c>
      <c r="B596" s="38">
        <v>592</v>
      </c>
      <c r="C596" s="38" t="s">
        <v>575</v>
      </c>
      <c r="D596" s="35" t="s">
        <v>1142</v>
      </c>
      <c r="E596" s="109"/>
      <c r="F596" s="109">
        <v>6425</v>
      </c>
      <c r="G596" s="125" t="s">
        <v>577</v>
      </c>
    </row>
    <row r="597" spans="1:7" ht="16.5">
      <c r="A597" s="97">
        <v>42916</v>
      </c>
      <c r="B597" s="38">
        <v>593</v>
      </c>
      <c r="C597" s="38" t="s">
        <v>575</v>
      </c>
      <c r="D597" s="35" t="s">
        <v>1143</v>
      </c>
      <c r="E597" s="109"/>
      <c r="F597" s="109">
        <v>897</v>
      </c>
      <c r="G597" s="125" t="s">
        <v>577</v>
      </c>
    </row>
    <row r="598" spans="1:7" ht="16.5">
      <c r="A598" s="97">
        <v>42916</v>
      </c>
      <c r="B598" s="38">
        <v>594</v>
      </c>
      <c r="C598" s="38" t="s">
        <v>575</v>
      </c>
      <c r="D598" s="117" t="s">
        <v>1144</v>
      </c>
      <c r="E598" s="109"/>
      <c r="F598" s="109">
        <v>1260</v>
      </c>
      <c r="G598" s="38" t="s">
        <v>577</v>
      </c>
    </row>
    <row r="599" spans="1:7" ht="16.5">
      <c r="A599" s="97">
        <v>42916</v>
      </c>
      <c r="B599" s="38">
        <v>595</v>
      </c>
      <c r="C599" s="38" t="s">
        <v>575</v>
      </c>
      <c r="D599" s="117" t="s">
        <v>1145</v>
      </c>
      <c r="E599" s="109"/>
      <c r="F599" s="109">
        <v>368</v>
      </c>
      <c r="G599" s="38" t="s">
        <v>577</v>
      </c>
    </row>
    <row r="600" spans="1:7" ht="16.5">
      <c r="A600" s="97">
        <v>42916</v>
      </c>
      <c r="B600" s="38">
        <v>596</v>
      </c>
      <c r="C600" s="38" t="s">
        <v>775</v>
      </c>
      <c r="D600" s="35" t="s">
        <v>1146</v>
      </c>
      <c r="E600" s="109"/>
      <c r="F600" s="109">
        <v>2400</v>
      </c>
      <c r="G600" s="38" t="s">
        <v>572</v>
      </c>
    </row>
    <row r="601" spans="1:7" ht="16.5">
      <c r="A601" s="97">
        <v>42916</v>
      </c>
      <c r="B601" s="38">
        <v>597</v>
      </c>
      <c r="C601" s="38" t="s">
        <v>775</v>
      </c>
      <c r="D601" s="35" t="s">
        <v>1147</v>
      </c>
      <c r="E601" s="109"/>
      <c r="F601" s="109">
        <v>2400</v>
      </c>
      <c r="G601" s="38" t="s">
        <v>572</v>
      </c>
    </row>
    <row r="602" spans="1:7" ht="16.5">
      <c r="A602" s="97">
        <v>42916</v>
      </c>
      <c r="B602" s="38">
        <v>598</v>
      </c>
      <c r="C602" s="38" t="s">
        <v>575</v>
      </c>
      <c r="D602" s="35" t="s">
        <v>1148</v>
      </c>
      <c r="E602" s="109"/>
      <c r="F602" s="109">
        <v>7050</v>
      </c>
      <c r="G602" s="38" t="s">
        <v>577</v>
      </c>
    </row>
    <row r="603" spans="1:7" ht="16.5">
      <c r="A603" s="97">
        <v>42916</v>
      </c>
      <c r="B603" s="38">
        <v>599</v>
      </c>
      <c r="C603" s="38" t="s">
        <v>679</v>
      </c>
      <c r="D603" s="35" t="s">
        <v>1149</v>
      </c>
      <c r="E603" s="109"/>
      <c r="F603" s="109">
        <v>5024</v>
      </c>
      <c r="G603" s="38" t="s">
        <v>572</v>
      </c>
    </row>
    <row r="604" spans="1:7" ht="16.5">
      <c r="A604" s="97">
        <v>42916</v>
      </c>
      <c r="B604" s="38">
        <v>600</v>
      </c>
      <c r="C604" s="125" t="s">
        <v>689</v>
      </c>
      <c r="D604" s="185" t="s">
        <v>1150</v>
      </c>
      <c r="E604" s="126"/>
      <c r="F604" s="126">
        <v>2600</v>
      </c>
      <c r="G604" s="125" t="s">
        <v>577</v>
      </c>
    </row>
    <row r="605" spans="1:7" ht="16.5">
      <c r="A605" s="97">
        <v>42916</v>
      </c>
      <c r="B605" s="38">
        <v>601</v>
      </c>
      <c r="C605" s="125" t="s">
        <v>575</v>
      </c>
      <c r="D605" s="185" t="s">
        <v>1151</v>
      </c>
      <c r="E605" s="126"/>
      <c r="F605" s="126">
        <v>110</v>
      </c>
      <c r="G605" s="125" t="s">
        <v>577</v>
      </c>
    </row>
    <row r="606" spans="1:7" ht="16.5">
      <c r="A606" s="97">
        <v>42919</v>
      </c>
      <c r="B606" s="38">
        <v>602</v>
      </c>
      <c r="C606" s="38" t="s">
        <v>579</v>
      </c>
      <c r="D606" s="35" t="s">
        <v>1152</v>
      </c>
      <c r="E606" s="109"/>
      <c r="F606" s="109">
        <v>700</v>
      </c>
      <c r="G606" s="38" t="s">
        <v>585</v>
      </c>
    </row>
    <row r="607" spans="1:7" ht="16.5">
      <c r="A607" s="97">
        <v>42919</v>
      </c>
      <c r="B607" s="38">
        <v>603</v>
      </c>
      <c r="C607" s="38" t="s">
        <v>689</v>
      </c>
      <c r="D607" s="37" t="s">
        <v>367</v>
      </c>
      <c r="E607" s="109"/>
      <c r="F607" s="109">
        <v>900</v>
      </c>
      <c r="G607" s="125" t="s">
        <v>577</v>
      </c>
    </row>
    <row r="608" spans="1:7" ht="28.5">
      <c r="A608" s="97">
        <v>42919</v>
      </c>
      <c r="B608" s="38">
        <v>604</v>
      </c>
      <c r="C608" s="125" t="s">
        <v>689</v>
      </c>
      <c r="D608" s="37" t="s">
        <v>1153</v>
      </c>
      <c r="E608" s="126"/>
      <c r="F608" s="126">
        <v>900</v>
      </c>
      <c r="G608" s="125" t="s">
        <v>577</v>
      </c>
    </row>
    <row r="609" spans="1:7" ht="16.5">
      <c r="A609" s="97">
        <v>42923</v>
      </c>
      <c r="B609" s="38">
        <v>605</v>
      </c>
      <c r="C609" s="38" t="s">
        <v>892</v>
      </c>
      <c r="D609" s="35" t="s">
        <v>1154</v>
      </c>
      <c r="E609" s="109"/>
      <c r="F609" s="109">
        <v>3596</v>
      </c>
      <c r="G609" s="38" t="s">
        <v>572</v>
      </c>
    </row>
    <row r="610" spans="1:7" ht="16.5">
      <c r="A610" s="97">
        <v>42923</v>
      </c>
      <c r="B610" s="38">
        <v>606</v>
      </c>
      <c r="C610" s="38" t="s">
        <v>892</v>
      </c>
      <c r="D610" s="35" t="s">
        <v>1155</v>
      </c>
      <c r="E610" s="109"/>
      <c r="F610" s="109">
        <v>22367</v>
      </c>
      <c r="G610" s="38" t="s">
        <v>572</v>
      </c>
    </row>
    <row r="611" spans="1:7" ht="16.5">
      <c r="A611" s="97">
        <v>42923</v>
      </c>
      <c r="B611" s="38">
        <v>607</v>
      </c>
      <c r="C611" s="125" t="s">
        <v>579</v>
      </c>
      <c r="D611" s="374" t="s">
        <v>369</v>
      </c>
      <c r="E611" s="126"/>
      <c r="F611" s="126">
        <v>16800</v>
      </c>
      <c r="G611" s="359" t="s">
        <v>595</v>
      </c>
    </row>
    <row r="612" spans="1:7" ht="16.5">
      <c r="A612" s="97">
        <v>42923</v>
      </c>
      <c r="B612" s="38">
        <v>608</v>
      </c>
      <c r="C612" s="38" t="s">
        <v>700</v>
      </c>
      <c r="D612" s="35" t="s">
        <v>1156</v>
      </c>
      <c r="E612" s="109"/>
      <c r="F612" s="109">
        <v>210</v>
      </c>
      <c r="G612" s="38" t="s">
        <v>578</v>
      </c>
    </row>
    <row r="613" spans="1:7" ht="16.5">
      <c r="A613" s="97">
        <v>42923</v>
      </c>
      <c r="B613" s="38">
        <v>609</v>
      </c>
      <c r="C613" s="38" t="s">
        <v>662</v>
      </c>
      <c r="D613" s="35" t="s">
        <v>1156</v>
      </c>
      <c r="E613" s="109"/>
      <c r="F613" s="109">
        <v>1440</v>
      </c>
      <c r="G613" s="38" t="s">
        <v>578</v>
      </c>
    </row>
    <row r="614" spans="1:7" ht="16.5">
      <c r="A614" s="97">
        <v>42923</v>
      </c>
      <c r="B614" s="38">
        <v>610</v>
      </c>
      <c r="C614" s="38" t="s">
        <v>662</v>
      </c>
      <c r="D614" s="35" t="s">
        <v>1157</v>
      </c>
      <c r="E614" s="109"/>
      <c r="F614" s="109">
        <v>1340</v>
      </c>
      <c r="G614" s="38" t="s">
        <v>578</v>
      </c>
    </row>
    <row r="615" spans="1:7" ht="16.5">
      <c r="A615" s="97">
        <v>42923</v>
      </c>
      <c r="B615" s="38">
        <v>611</v>
      </c>
      <c r="C615" s="38" t="s">
        <v>662</v>
      </c>
      <c r="D615" s="35" t="s">
        <v>1158</v>
      </c>
      <c r="E615" s="109"/>
      <c r="F615" s="109">
        <v>330</v>
      </c>
      <c r="G615" s="38" t="s">
        <v>578</v>
      </c>
    </row>
    <row r="616" spans="1:7" ht="16.5">
      <c r="A616" s="97">
        <v>42926</v>
      </c>
      <c r="B616" s="38">
        <v>612</v>
      </c>
      <c r="C616" s="38" t="s">
        <v>575</v>
      </c>
      <c r="D616" s="117" t="s">
        <v>1159</v>
      </c>
      <c r="E616" s="109"/>
      <c r="F616" s="109">
        <v>1680</v>
      </c>
      <c r="G616" s="38" t="s">
        <v>585</v>
      </c>
    </row>
    <row r="617" spans="1:7" ht="16.5">
      <c r="A617" s="97">
        <v>42926</v>
      </c>
      <c r="B617" s="38">
        <v>613</v>
      </c>
      <c r="C617" s="125" t="s">
        <v>579</v>
      </c>
      <c r="D617" s="370" t="s">
        <v>370</v>
      </c>
      <c r="E617" s="109"/>
      <c r="F617" s="109">
        <v>7200</v>
      </c>
      <c r="G617" s="38" t="s">
        <v>572</v>
      </c>
    </row>
    <row r="618" spans="1:7" ht="16.5">
      <c r="A618" s="97">
        <v>42929</v>
      </c>
      <c r="B618" s="38">
        <v>614</v>
      </c>
      <c r="C618" s="125" t="s">
        <v>579</v>
      </c>
      <c r="D618" s="360" t="s">
        <v>371</v>
      </c>
      <c r="E618" s="123"/>
      <c r="F618" s="376">
        <v>288</v>
      </c>
      <c r="G618" s="359" t="s">
        <v>595</v>
      </c>
    </row>
    <row r="619" spans="1:7" ht="16.5">
      <c r="A619" s="97">
        <v>42929</v>
      </c>
      <c r="B619" s="38">
        <v>615</v>
      </c>
      <c r="C619" s="371" t="s">
        <v>1012</v>
      </c>
      <c r="D619" s="37" t="s">
        <v>1160</v>
      </c>
      <c r="E619" s="158"/>
      <c r="F619" s="372">
        <v>4000</v>
      </c>
      <c r="G619" s="371" t="s">
        <v>971</v>
      </c>
    </row>
    <row r="620" spans="1:7" ht="16.5">
      <c r="A620" s="97">
        <v>42934</v>
      </c>
      <c r="B620" s="38">
        <v>616</v>
      </c>
      <c r="C620" s="38" t="s">
        <v>751</v>
      </c>
      <c r="D620" s="35" t="s">
        <v>1161</v>
      </c>
      <c r="E620" s="109"/>
      <c r="F620" s="109">
        <v>1600</v>
      </c>
      <c r="G620" s="38" t="s">
        <v>578</v>
      </c>
    </row>
    <row r="621" spans="1:7" ht="16.5">
      <c r="A621" s="97">
        <v>42934</v>
      </c>
      <c r="B621" s="38">
        <v>617</v>
      </c>
      <c r="C621" s="38" t="s">
        <v>751</v>
      </c>
      <c r="D621" s="35" t="s">
        <v>1161</v>
      </c>
      <c r="E621" s="109"/>
      <c r="F621" s="109">
        <v>1400</v>
      </c>
      <c r="G621" s="38" t="s">
        <v>578</v>
      </c>
    </row>
    <row r="622" spans="1:7" ht="16.5">
      <c r="A622" s="97">
        <v>42935</v>
      </c>
      <c r="B622" s="38">
        <v>618</v>
      </c>
      <c r="C622" s="38" t="s">
        <v>619</v>
      </c>
      <c r="D622" s="35" t="s">
        <v>1162</v>
      </c>
      <c r="E622" s="109"/>
      <c r="F622" s="109">
        <v>7000</v>
      </c>
      <c r="G622" s="38" t="s">
        <v>566</v>
      </c>
    </row>
    <row r="623" spans="1:7" ht="16.5">
      <c r="A623" s="97">
        <v>42935</v>
      </c>
      <c r="B623" s="38">
        <v>619</v>
      </c>
      <c r="C623" s="191" t="s">
        <v>665</v>
      </c>
      <c r="D623" s="195" t="s">
        <v>1163</v>
      </c>
      <c r="E623" s="123"/>
      <c r="F623" s="123">
        <v>1009</v>
      </c>
      <c r="G623" s="38" t="s">
        <v>578</v>
      </c>
    </row>
    <row r="624" spans="1:7" ht="16.5">
      <c r="A624" s="97">
        <v>42936</v>
      </c>
      <c r="B624" s="38">
        <v>620</v>
      </c>
      <c r="C624" s="38" t="s">
        <v>575</v>
      </c>
      <c r="D624" s="35" t="s">
        <v>1164</v>
      </c>
      <c r="E624" s="109"/>
      <c r="F624" s="109">
        <v>1489</v>
      </c>
      <c r="G624" s="38" t="s">
        <v>577</v>
      </c>
    </row>
    <row r="625" spans="1:7" ht="28.5">
      <c r="A625" s="97">
        <v>42937</v>
      </c>
      <c r="B625" s="38">
        <v>621</v>
      </c>
      <c r="C625" s="38" t="s">
        <v>575</v>
      </c>
      <c r="D625" s="35" t="s">
        <v>1165</v>
      </c>
      <c r="E625" s="109"/>
      <c r="F625" s="109">
        <v>54000</v>
      </c>
      <c r="G625" s="38" t="s">
        <v>577</v>
      </c>
    </row>
    <row r="626" spans="1:7" ht="16.5">
      <c r="A626" s="97">
        <v>42937</v>
      </c>
      <c r="B626" s="38">
        <v>622</v>
      </c>
      <c r="C626" s="38" t="s">
        <v>703</v>
      </c>
      <c r="D626" s="35" t="s">
        <v>1166</v>
      </c>
      <c r="E626" s="109"/>
      <c r="F626" s="109">
        <v>5009</v>
      </c>
      <c r="G626" s="38" t="s">
        <v>585</v>
      </c>
    </row>
    <row r="627" spans="1:7" ht="16.5">
      <c r="A627" s="97">
        <v>42937</v>
      </c>
      <c r="B627" s="38">
        <v>623</v>
      </c>
      <c r="C627" s="38" t="s">
        <v>703</v>
      </c>
      <c r="D627" s="35" t="s">
        <v>1167</v>
      </c>
      <c r="E627" s="109"/>
      <c r="F627" s="109">
        <v>5091</v>
      </c>
      <c r="G627" s="38" t="s">
        <v>585</v>
      </c>
    </row>
    <row r="628" spans="1:7" ht="16.5">
      <c r="A628" s="97">
        <v>42937</v>
      </c>
      <c r="B628" s="38">
        <v>624</v>
      </c>
      <c r="C628" s="38" t="s">
        <v>703</v>
      </c>
      <c r="D628" s="35" t="s">
        <v>1168</v>
      </c>
      <c r="E628" s="109"/>
      <c r="F628" s="109">
        <v>2920</v>
      </c>
      <c r="G628" s="38" t="s">
        <v>585</v>
      </c>
    </row>
    <row r="629" spans="1:7" ht="42.75">
      <c r="A629" s="97">
        <v>42937</v>
      </c>
      <c r="B629" s="38">
        <v>625</v>
      </c>
      <c r="C629" s="191" t="s">
        <v>575</v>
      </c>
      <c r="D629" s="360" t="s">
        <v>1169</v>
      </c>
      <c r="E629" s="123">
        <v>139085</v>
      </c>
      <c r="F629" s="123"/>
      <c r="G629" s="191" t="s">
        <v>595</v>
      </c>
    </row>
    <row r="630" spans="1:7" ht="42.75">
      <c r="A630" s="97">
        <v>42937</v>
      </c>
      <c r="B630" s="38">
        <v>626</v>
      </c>
      <c r="C630" s="38" t="s">
        <v>575</v>
      </c>
      <c r="D630" s="35" t="s">
        <v>1170</v>
      </c>
      <c r="E630" s="109"/>
      <c r="F630" s="109">
        <v>595</v>
      </c>
      <c r="G630" s="191" t="s">
        <v>595</v>
      </c>
    </row>
    <row r="631" spans="1:7" ht="42.75">
      <c r="A631" s="97">
        <v>42937</v>
      </c>
      <c r="B631" s="38">
        <v>627</v>
      </c>
      <c r="C631" s="38" t="s">
        <v>575</v>
      </c>
      <c r="D631" s="35" t="s">
        <v>1170</v>
      </c>
      <c r="E631" s="113"/>
      <c r="F631" s="109">
        <v>323585</v>
      </c>
      <c r="G631" s="38" t="s">
        <v>595</v>
      </c>
    </row>
    <row r="632" spans="1:7" ht="16.5">
      <c r="A632" s="97">
        <v>42937</v>
      </c>
      <c r="B632" s="38">
        <v>628</v>
      </c>
      <c r="C632" s="38" t="s">
        <v>575</v>
      </c>
      <c r="D632" s="360" t="s">
        <v>1171</v>
      </c>
      <c r="E632" s="109">
        <v>6413</v>
      </c>
      <c r="F632" s="109"/>
      <c r="G632" s="38" t="s">
        <v>595</v>
      </c>
    </row>
    <row r="633" spans="1:7" ht="16.5">
      <c r="A633" s="97">
        <v>42937</v>
      </c>
      <c r="B633" s="38">
        <v>629</v>
      </c>
      <c r="C633" s="38" t="s">
        <v>575</v>
      </c>
      <c r="D633" s="35" t="s">
        <v>1172</v>
      </c>
      <c r="E633" s="109"/>
      <c r="F633" s="109">
        <v>6413</v>
      </c>
      <c r="G633" s="38" t="s">
        <v>595</v>
      </c>
    </row>
    <row r="634" spans="1:7" ht="16.5">
      <c r="A634" s="97">
        <v>42938</v>
      </c>
      <c r="B634" s="38">
        <v>630</v>
      </c>
      <c r="C634" s="38" t="s">
        <v>579</v>
      </c>
      <c r="D634" s="360" t="s">
        <v>372</v>
      </c>
      <c r="E634" s="109"/>
      <c r="F634" s="109">
        <v>4900</v>
      </c>
      <c r="G634" s="38" t="s">
        <v>595</v>
      </c>
    </row>
    <row r="635" spans="1:7" ht="28.5">
      <c r="A635" s="97">
        <v>42944</v>
      </c>
      <c r="B635" s="38">
        <v>631</v>
      </c>
      <c r="C635" s="38" t="s">
        <v>575</v>
      </c>
      <c r="D635" s="117" t="s">
        <v>562</v>
      </c>
      <c r="E635" s="109">
        <v>6000</v>
      </c>
      <c r="F635" s="109"/>
      <c r="G635" s="38" t="s">
        <v>595</v>
      </c>
    </row>
    <row r="636" spans="1:7" ht="16.5">
      <c r="A636" s="97">
        <v>42944</v>
      </c>
      <c r="B636" s="38">
        <v>632</v>
      </c>
      <c r="C636" s="38" t="s">
        <v>575</v>
      </c>
      <c r="D636" s="360" t="s">
        <v>563</v>
      </c>
      <c r="E636" s="109">
        <v>8610</v>
      </c>
      <c r="F636" s="109"/>
      <c r="G636" s="38" t="s">
        <v>595</v>
      </c>
    </row>
    <row r="637" spans="1:7" ht="16.5">
      <c r="A637" s="97">
        <v>42944</v>
      </c>
      <c r="B637" s="38">
        <v>633</v>
      </c>
      <c r="C637" s="38" t="s">
        <v>575</v>
      </c>
      <c r="D637" s="117" t="s">
        <v>564</v>
      </c>
      <c r="E637" s="109">
        <v>4920</v>
      </c>
      <c r="F637" s="109"/>
      <c r="G637" s="38" t="s">
        <v>595</v>
      </c>
    </row>
    <row r="638" spans="1:7" ht="16.5">
      <c r="A638" s="97">
        <v>42944</v>
      </c>
      <c r="B638" s="38">
        <v>634</v>
      </c>
      <c r="C638" s="125" t="s">
        <v>575</v>
      </c>
      <c r="D638" s="360" t="s">
        <v>1173</v>
      </c>
      <c r="E638" s="126"/>
      <c r="F638" s="126">
        <v>4920</v>
      </c>
      <c r="G638" s="125" t="s">
        <v>595</v>
      </c>
    </row>
    <row r="639" spans="1:7" ht="28.5">
      <c r="A639" s="97">
        <v>42944</v>
      </c>
      <c r="B639" s="38">
        <v>635</v>
      </c>
      <c r="C639" s="125" t="s">
        <v>575</v>
      </c>
      <c r="D639" s="35" t="s">
        <v>1174</v>
      </c>
      <c r="E639" s="109"/>
      <c r="F639" s="109">
        <v>14610</v>
      </c>
      <c r="G639" s="38" t="s">
        <v>595</v>
      </c>
    </row>
    <row r="640" spans="1:7" ht="28.5">
      <c r="A640" s="97">
        <v>42944</v>
      </c>
      <c r="B640" s="38">
        <v>636</v>
      </c>
      <c r="C640" s="38" t="s">
        <v>689</v>
      </c>
      <c r="D640" s="37" t="s">
        <v>373</v>
      </c>
      <c r="E640" s="109"/>
      <c r="F640" s="109">
        <v>100</v>
      </c>
      <c r="G640" s="38" t="s">
        <v>578</v>
      </c>
    </row>
    <row r="641" spans="1:7" ht="16.5">
      <c r="A641" s="97">
        <v>42944</v>
      </c>
      <c r="B641" s="38">
        <v>637</v>
      </c>
      <c r="C641" s="38" t="s">
        <v>651</v>
      </c>
      <c r="D641" s="35" t="s">
        <v>742</v>
      </c>
      <c r="E641" s="109"/>
      <c r="F641" s="109">
        <v>1407</v>
      </c>
      <c r="G641" s="38" t="s">
        <v>578</v>
      </c>
    </row>
    <row r="642" spans="1:7" ht="16.5">
      <c r="A642" s="97">
        <v>42944</v>
      </c>
      <c r="B642" s="38">
        <v>638</v>
      </c>
      <c r="C642" s="38" t="s">
        <v>570</v>
      </c>
      <c r="D642" s="35" t="s">
        <v>1175</v>
      </c>
      <c r="E642" s="109"/>
      <c r="F642" s="109">
        <v>3600</v>
      </c>
      <c r="G642" s="38" t="s">
        <v>572</v>
      </c>
    </row>
    <row r="643" spans="1:7" ht="16.5">
      <c r="A643" s="97">
        <v>42944</v>
      </c>
      <c r="B643" s="38">
        <v>639</v>
      </c>
      <c r="C643" s="38" t="s">
        <v>573</v>
      </c>
      <c r="D643" s="35" t="s">
        <v>1176</v>
      </c>
      <c r="E643" s="109"/>
      <c r="F643" s="109">
        <v>2000</v>
      </c>
      <c r="G643" s="38" t="s">
        <v>572</v>
      </c>
    </row>
    <row r="644" spans="1:7" ht="16.5">
      <c r="A644" s="97">
        <v>42944</v>
      </c>
      <c r="B644" s="38">
        <v>640</v>
      </c>
      <c r="C644" s="357" t="s">
        <v>579</v>
      </c>
      <c r="D644" s="185" t="s">
        <v>1177</v>
      </c>
      <c r="E644" s="109"/>
      <c r="F644" s="109">
        <v>371</v>
      </c>
      <c r="G644" s="38" t="s">
        <v>595</v>
      </c>
    </row>
    <row r="645" spans="1:7" ht="16.5">
      <c r="A645" s="97">
        <v>42958</v>
      </c>
      <c r="B645" s="38">
        <v>641</v>
      </c>
      <c r="C645" s="38" t="s">
        <v>582</v>
      </c>
      <c r="D645" s="35" t="s">
        <v>1178</v>
      </c>
      <c r="E645" s="109"/>
      <c r="F645" s="109">
        <v>120000</v>
      </c>
      <c r="G645" s="38" t="s">
        <v>577</v>
      </c>
    </row>
    <row r="646" spans="1:7" ht="16.5">
      <c r="A646" s="97">
        <v>42961</v>
      </c>
      <c r="B646" s="38">
        <v>642</v>
      </c>
      <c r="C646" s="115" t="s">
        <v>588</v>
      </c>
      <c r="D646" s="364" t="s">
        <v>567</v>
      </c>
      <c r="E646" s="109"/>
      <c r="F646" s="109">
        <v>10000</v>
      </c>
      <c r="G646" s="38" t="s">
        <v>595</v>
      </c>
    </row>
    <row r="647" spans="1:7" ht="16.5">
      <c r="A647" s="97">
        <v>42961</v>
      </c>
      <c r="B647" s="38">
        <v>643</v>
      </c>
      <c r="C647" s="38" t="s">
        <v>713</v>
      </c>
      <c r="D647" s="35" t="s">
        <v>1179</v>
      </c>
      <c r="E647" s="109"/>
      <c r="F647" s="109">
        <v>5000</v>
      </c>
      <c r="G647" s="125" t="s">
        <v>595</v>
      </c>
    </row>
    <row r="648" spans="1:7" ht="16.5">
      <c r="A648" s="97">
        <v>42964</v>
      </c>
      <c r="B648" s="38">
        <v>644</v>
      </c>
      <c r="C648" s="115" t="s">
        <v>582</v>
      </c>
      <c r="D648" s="360" t="s">
        <v>1180</v>
      </c>
      <c r="E648" s="109"/>
      <c r="F648" s="109">
        <v>44000</v>
      </c>
      <c r="G648" s="38" t="s">
        <v>585</v>
      </c>
    </row>
    <row r="649" spans="1:7" ht="16.5">
      <c r="A649" s="97">
        <v>42970</v>
      </c>
      <c r="B649" s="38">
        <v>645</v>
      </c>
      <c r="C649" s="38" t="s">
        <v>619</v>
      </c>
      <c r="D649" s="35" t="s">
        <v>1181</v>
      </c>
      <c r="E649" s="109"/>
      <c r="F649" s="109">
        <v>7000</v>
      </c>
      <c r="G649" s="38" t="s">
        <v>566</v>
      </c>
    </row>
    <row r="650" spans="1:7" ht="28.5">
      <c r="A650" s="97">
        <v>42970</v>
      </c>
      <c r="B650" s="38">
        <v>646</v>
      </c>
      <c r="C650" s="38" t="s">
        <v>662</v>
      </c>
      <c r="D650" s="35" t="s">
        <v>1182</v>
      </c>
      <c r="E650" s="109"/>
      <c r="F650" s="109">
        <v>1172</v>
      </c>
      <c r="G650" s="38" t="s">
        <v>578</v>
      </c>
    </row>
    <row r="651" spans="1:7" ht="16.5">
      <c r="A651" s="97">
        <v>42970</v>
      </c>
      <c r="B651" s="38">
        <v>647</v>
      </c>
      <c r="C651" s="38" t="s">
        <v>662</v>
      </c>
      <c r="D651" s="35" t="s">
        <v>1183</v>
      </c>
      <c r="E651" s="109"/>
      <c r="F651" s="109">
        <v>278</v>
      </c>
      <c r="G651" s="38" t="s">
        <v>578</v>
      </c>
    </row>
    <row r="652" spans="1:7" ht="28.5">
      <c r="A652" s="97">
        <v>42970</v>
      </c>
      <c r="B652" s="38">
        <v>648</v>
      </c>
      <c r="C652" s="38" t="s">
        <v>588</v>
      </c>
      <c r="D652" s="35" t="s">
        <v>1182</v>
      </c>
      <c r="E652" s="109"/>
      <c r="F652" s="109">
        <v>644</v>
      </c>
      <c r="G652" s="38" t="s">
        <v>578</v>
      </c>
    </row>
    <row r="653" spans="1:7" ht="28.5">
      <c r="A653" s="97">
        <v>42975</v>
      </c>
      <c r="B653" s="38">
        <v>649</v>
      </c>
      <c r="C653" s="115" t="s">
        <v>582</v>
      </c>
      <c r="D653" s="35" t="s">
        <v>1184</v>
      </c>
      <c r="E653" s="109"/>
      <c r="F653" s="109">
        <v>30000</v>
      </c>
      <c r="G653" s="38" t="s">
        <v>577</v>
      </c>
    </row>
    <row r="654" spans="1:7" ht="28.5">
      <c r="A654" s="97">
        <v>42976</v>
      </c>
      <c r="B654" s="38">
        <v>650</v>
      </c>
      <c r="C654" s="38" t="s">
        <v>1185</v>
      </c>
      <c r="D654" s="377" t="s">
        <v>1186</v>
      </c>
      <c r="E654" s="109"/>
      <c r="F654" s="109">
        <v>3500</v>
      </c>
      <c r="G654" s="38" t="s">
        <v>585</v>
      </c>
    </row>
    <row r="655" spans="1:7" ht="16.5">
      <c r="A655" s="97">
        <v>42976</v>
      </c>
      <c r="B655" s="38">
        <v>651</v>
      </c>
      <c r="C655" s="38" t="s">
        <v>1185</v>
      </c>
      <c r="D655" s="35" t="s">
        <v>1187</v>
      </c>
      <c r="E655" s="109"/>
      <c r="F655" s="109">
        <v>540</v>
      </c>
      <c r="G655" s="38" t="s">
        <v>585</v>
      </c>
    </row>
    <row r="656" spans="1:7" ht="16.5">
      <c r="A656" s="97">
        <v>42976</v>
      </c>
      <c r="B656" s="38">
        <v>652</v>
      </c>
      <c r="C656" s="38" t="s">
        <v>565</v>
      </c>
      <c r="D656" s="35" t="s">
        <v>1188</v>
      </c>
      <c r="E656" s="109"/>
      <c r="F656" s="109">
        <v>765</v>
      </c>
      <c r="G656" s="38" t="s">
        <v>585</v>
      </c>
    </row>
    <row r="657" spans="1:7" ht="16.5">
      <c r="A657" s="97">
        <v>42976</v>
      </c>
      <c r="B657" s="38">
        <v>653</v>
      </c>
      <c r="C657" s="38" t="s">
        <v>565</v>
      </c>
      <c r="D657" s="35" t="s">
        <v>1189</v>
      </c>
      <c r="E657" s="109"/>
      <c r="F657" s="109">
        <v>1400</v>
      </c>
      <c r="G657" s="38" t="s">
        <v>585</v>
      </c>
    </row>
    <row r="658" spans="1:7" ht="16.5">
      <c r="A658" s="97">
        <v>42976</v>
      </c>
      <c r="B658" s="38">
        <v>654</v>
      </c>
      <c r="C658" s="38" t="s">
        <v>565</v>
      </c>
      <c r="D658" s="35" t="s">
        <v>1190</v>
      </c>
      <c r="E658" s="109"/>
      <c r="F658" s="109">
        <v>11520</v>
      </c>
      <c r="G658" s="38" t="s">
        <v>585</v>
      </c>
    </row>
    <row r="659" spans="1:7" ht="16.5">
      <c r="A659" s="97">
        <v>42976</v>
      </c>
      <c r="B659" s="38">
        <v>655</v>
      </c>
      <c r="C659" s="38" t="s">
        <v>565</v>
      </c>
      <c r="D659" s="35" t="s">
        <v>1191</v>
      </c>
      <c r="E659" s="109"/>
      <c r="F659" s="109">
        <v>6990</v>
      </c>
      <c r="G659" s="38" t="s">
        <v>585</v>
      </c>
    </row>
    <row r="660" spans="1:7" ht="16.5">
      <c r="A660" s="97">
        <v>42976</v>
      </c>
      <c r="B660" s="38">
        <v>656</v>
      </c>
      <c r="C660" s="38" t="s">
        <v>565</v>
      </c>
      <c r="D660" s="35" t="s">
        <v>1192</v>
      </c>
      <c r="E660" s="109"/>
      <c r="F660" s="109">
        <v>10000</v>
      </c>
      <c r="G660" s="38" t="s">
        <v>585</v>
      </c>
    </row>
    <row r="661" spans="1:7" ht="16.5">
      <c r="A661" s="97">
        <v>42976</v>
      </c>
      <c r="B661" s="38">
        <v>657</v>
      </c>
      <c r="C661" s="38" t="s">
        <v>565</v>
      </c>
      <c r="D661" s="35" t="s">
        <v>1193</v>
      </c>
      <c r="E661" s="109"/>
      <c r="F661" s="109">
        <v>12150</v>
      </c>
      <c r="G661" s="38" t="s">
        <v>585</v>
      </c>
    </row>
    <row r="662" spans="1:7" ht="16.5">
      <c r="A662" s="97">
        <v>42976</v>
      </c>
      <c r="B662" s="38">
        <v>658</v>
      </c>
      <c r="C662" s="125" t="s">
        <v>579</v>
      </c>
      <c r="D662" s="360" t="s">
        <v>382</v>
      </c>
      <c r="E662" s="126"/>
      <c r="F662" s="126">
        <v>6800</v>
      </c>
      <c r="G662" s="125" t="s">
        <v>595</v>
      </c>
    </row>
    <row r="663" spans="1:7" ht="16.5">
      <c r="A663" s="97">
        <v>42976</v>
      </c>
      <c r="B663" s="38">
        <v>659</v>
      </c>
      <c r="C663" s="38" t="s">
        <v>775</v>
      </c>
      <c r="D663" s="35" t="s">
        <v>1194</v>
      </c>
      <c r="E663" s="109"/>
      <c r="F663" s="109">
        <v>2400</v>
      </c>
      <c r="G663" s="38" t="s">
        <v>572</v>
      </c>
    </row>
    <row r="664" spans="1:7" ht="16.5">
      <c r="A664" s="97">
        <v>42976</v>
      </c>
      <c r="B664" s="38">
        <v>660</v>
      </c>
      <c r="C664" s="38" t="s">
        <v>775</v>
      </c>
      <c r="D664" s="35" t="s">
        <v>1195</v>
      </c>
      <c r="E664" s="109"/>
      <c r="F664" s="109">
        <v>2400</v>
      </c>
      <c r="G664" s="38" t="s">
        <v>572</v>
      </c>
    </row>
    <row r="665" spans="1:7" ht="16.5">
      <c r="A665" s="97">
        <v>42976</v>
      </c>
      <c r="B665" s="38">
        <v>661</v>
      </c>
      <c r="C665" s="38" t="s">
        <v>570</v>
      </c>
      <c r="D665" s="35" t="s">
        <v>1196</v>
      </c>
      <c r="E665" s="109"/>
      <c r="F665" s="109">
        <v>3200</v>
      </c>
      <c r="G665" s="38" t="s">
        <v>572</v>
      </c>
    </row>
    <row r="666" spans="1:7" ht="16.5">
      <c r="A666" s="97">
        <v>42976</v>
      </c>
      <c r="B666" s="38">
        <v>662</v>
      </c>
      <c r="C666" s="38" t="s">
        <v>573</v>
      </c>
      <c r="D666" s="35" t="s">
        <v>1197</v>
      </c>
      <c r="E666" s="109"/>
      <c r="F666" s="109">
        <v>3400</v>
      </c>
      <c r="G666" s="38" t="s">
        <v>572</v>
      </c>
    </row>
    <row r="667" spans="1:7" ht="16.5">
      <c r="A667" s="97">
        <v>42976</v>
      </c>
      <c r="B667" s="38">
        <v>663</v>
      </c>
      <c r="C667" s="125" t="s">
        <v>713</v>
      </c>
      <c r="D667" s="185" t="s">
        <v>1198</v>
      </c>
      <c r="E667" s="126"/>
      <c r="F667" s="126">
        <v>2500</v>
      </c>
      <c r="G667" s="125" t="s">
        <v>595</v>
      </c>
    </row>
    <row r="668" spans="1:7" ht="28.5">
      <c r="A668" s="97">
        <v>42976</v>
      </c>
      <c r="B668" s="38">
        <v>664</v>
      </c>
      <c r="C668" s="38" t="s">
        <v>1199</v>
      </c>
      <c r="D668" s="117" t="s">
        <v>1200</v>
      </c>
      <c r="E668" s="109"/>
      <c r="F668" s="109">
        <v>81000</v>
      </c>
      <c r="G668" s="38" t="s">
        <v>595</v>
      </c>
    </row>
    <row r="669" spans="1:7" ht="28.5">
      <c r="A669" s="97">
        <v>42976</v>
      </c>
      <c r="B669" s="38">
        <v>665</v>
      </c>
      <c r="C669" s="38" t="s">
        <v>588</v>
      </c>
      <c r="D669" s="117" t="s">
        <v>1200</v>
      </c>
      <c r="E669" s="109"/>
      <c r="F669" s="109">
        <v>77400</v>
      </c>
      <c r="G669" s="38" t="s">
        <v>595</v>
      </c>
    </row>
    <row r="670" spans="1:7" ht="28.5">
      <c r="A670" s="97">
        <v>42976</v>
      </c>
      <c r="B670" s="38">
        <v>666</v>
      </c>
      <c r="C670" s="38" t="s">
        <v>588</v>
      </c>
      <c r="D670" s="35" t="s">
        <v>1201</v>
      </c>
      <c r="E670" s="109"/>
      <c r="F670" s="109">
        <v>878</v>
      </c>
      <c r="G670" s="38" t="s">
        <v>578</v>
      </c>
    </row>
    <row r="671" spans="1:7" ht="16.5">
      <c r="A671" s="97">
        <v>42977</v>
      </c>
      <c r="B671" s="38">
        <v>667</v>
      </c>
      <c r="C671" s="38" t="s">
        <v>579</v>
      </c>
      <c r="D671" s="35" t="s">
        <v>1202</v>
      </c>
      <c r="E671" s="109"/>
      <c r="F671" s="109">
        <v>4400</v>
      </c>
      <c r="G671" s="38" t="s">
        <v>572</v>
      </c>
    </row>
    <row r="672" spans="1:7" ht="16.5">
      <c r="A672" s="97">
        <v>42977</v>
      </c>
      <c r="B672" s="38">
        <v>668</v>
      </c>
      <c r="C672" s="38" t="s">
        <v>588</v>
      </c>
      <c r="D672" s="35" t="s">
        <v>1203</v>
      </c>
      <c r="E672" s="109"/>
      <c r="F672" s="109">
        <v>10000</v>
      </c>
      <c r="G672" s="38" t="s">
        <v>572</v>
      </c>
    </row>
    <row r="673" spans="1:7" ht="16.5">
      <c r="A673" s="97">
        <v>42978</v>
      </c>
      <c r="B673" s="38">
        <v>669</v>
      </c>
      <c r="C673" s="38" t="s">
        <v>579</v>
      </c>
      <c r="D673" s="364" t="s">
        <v>392</v>
      </c>
      <c r="E673" s="109"/>
      <c r="F673" s="109">
        <v>4000</v>
      </c>
      <c r="G673" s="38" t="s">
        <v>595</v>
      </c>
    </row>
    <row r="674" spans="1:7" ht="16.5">
      <c r="A674" s="97">
        <v>42978</v>
      </c>
      <c r="B674" s="38">
        <v>670</v>
      </c>
      <c r="C674" s="38" t="s">
        <v>582</v>
      </c>
      <c r="D674" s="35" t="s">
        <v>1204</v>
      </c>
      <c r="E674" s="109"/>
      <c r="F674" s="109">
        <v>100000</v>
      </c>
      <c r="G674" s="38" t="s">
        <v>577</v>
      </c>
    </row>
    <row r="675" spans="1:7" ht="28.5">
      <c r="A675" s="97">
        <v>42982</v>
      </c>
      <c r="B675" s="38">
        <v>671</v>
      </c>
      <c r="C675" s="38" t="s">
        <v>579</v>
      </c>
      <c r="D675" s="35" t="s">
        <v>1205</v>
      </c>
      <c r="E675" s="109"/>
      <c r="F675" s="109">
        <v>2897</v>
      </c>
      <c r="G675" s="38" t="s">
        <v>595</v>
      </c>
    </row>
    <row r="676" spans="1:7" ht="16.5">
      <c r="A676" s="97">
        <v>42982</v>
      </c>
      <c r="B676" s="38">
        <v>672</v>
      </c>
      <c r="C676" s="38" t="s">
        <v>679</v>
      </c>
      <c r="D676" s="364" t="s">
        <v>1206</v>
      </c>
      <c r="E676" s="109"/>
      <c r="F676" s="109">
        <v>1394</v>
      </c>
      <c r="G676" s="38" t="s">
        <v>572</v>
      </c>
    </row>
    <row r="677" spans="1:7" ht="16.5">
      <c r="A677" s="97">
        <v>42982</v>
      </c>
      <c r="B677" s="38">
        <v>673</v>
      </c>
      <c r="C677" s="38" t="s">
        <v>583</v>
      </c>
      <c r="D677" s="117" t="s">
        <v>1207</v>
      </c>
      <c r="E677" s="109"/>
      <c r="F677" s="109">
        <v>718</v>
      </c>
      <c r="G677" s="38" t="s">
        <v>585</v>
      </c>
    </row>
    <row r="678" spans="1:7" ht="16.5">
      <c r="A678" s="97">
        <v>42982</v>
      </c>
      <c r="B678" s="38">
        <v>674</v>
      </c>
      <c r="C678" s="38" t="s">
        <v>658</v>
      </c>
      <c r="D678" s="37" t="s">
        <v>1208</v>
      </c>
      <c r="E678" s="109"/>
      <c r="F678" s="109">
        <v>1857</v>
      </c>
      <c r="G678" s="38" t="s">
        <v>577</v>
      </c>
    </row>
    <row r="679" spans="1:7" ht="16.5">
      <c r="A679" s="97">
        <v>42983</v>
      </c>
      <c r="B679" s="38">
        <v>675</v>
      </c>
      <c r="C679" s="38" t="s">
        <v>582</v>
      </c>
      <c r="D679" s="35" t="s">
        <v>1209</v>
      </c>
      <c r="E679" s="109">
        <v>35000</v>
      </c>
      <c r="F679" s="109"/>
      <c r="G679" s="38" t="s">
        <v>577</v>
      </c>
    </row>
    <row r="680" spans="1:7" ht="16.5">
      <c r="A680" s="97">
        <v>42983</v>
      </c>
      <c r="B680" s="38">
        <v>676</v>
      </c>
      <c r="C680" s="359" t="s">
        <v>594</v>
      </c>
      <c r="D680" s="35" t="s">
        <v>1210</v>
      </c>
      <c r="E680" s="109">
        <v>3000</v>
      </c>
      <c r="F680" s="109"/>
      <c r="G680" s="38" t="s">
        <v>595</v>
      </c>
    </row>
    <row r="681" spans="1:7" ht="16.5">
      <c r="A681" s="97">
        <v>42985</v>
      </c>
      <c r="B681" s="38">
        <v>677</v>
      </c>
      <c r="C681" s="38" t="s">
        <v>579</v>
      </c>
      <c r="D681" s="37" t="s">
        <v>569</v>
      </c>
      <c r="E681" s="123"/>
      <c r="F681" s="123">
        <v>600</v>
      </c>
      <c r="G681" s="38" t="s">
        <v>577</v>
      </c>
    </row>
    <row r="682" spans="1:7" ht="16.5">
      <c r="A682" s="97">
        <v>42992</v>
      </c>
      <c r="B682" s="38">
        <v>678</v>
      </c>
      <c r="C682" s="38" t="s">
        <v>1268</v>
      </c>
      <c r="D682" s="218" t="s">
        <v>1269</v>
      </c>
      <c r="E682" s="109"/>
      <c r="F682" s="109">
        <v>455350</v>
      </c>
      <c r="G682" s="51" t="s">
        <v>1270</v>
      </c>
    </row>
    <row r="683" spans="1:7" ht="16.5">
      <c r="A683" s="97">
        <v>42992</v>
      </c>
      <c r="B683" s="38">
        <v>679</v>
      </c>
      <c r="C683" s="38" t="s">
        <v>1271</v>
      </c>
      <c r="D683" s="56" t="s">
        <v>1272</v>
      </c>
      <c r="E683" s="109">
        <v>455350</v>
      </c>
      <c r="F683" s="109"/>
      <c r="G683" s="51" t="s">
        <v>1270</v>
      </c>
    </row>
  </sheetData>
  <sheetProtection/>
  <mergeCells count="1">
    <mergeCell ref="A2:G2"/>
  </mergeCells>
  <printOptions horizontalCentered="1"/>
  <pageMargins left="0.11811023622047245" right="0.11811023622047245"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I29"/>
  <sheetViews>
    <sheetView tabSelected="1" workbookViewId="0" topLeftCell="A4">
      <selection activeCell="D8" sqref="D8"/>
    </sheetView>
  </sheetViews>
  <sheetFormatPr defaultColWidth="9.00390625" defaultRowHeight="15.75"/>
  <cols>
    <col min="1" max="1" width="27.875" style="23" customWidth="1"/>
    <col min="2" max="2" width="13.625" style="23" customWidth="1"/>
    <col min="3" max="3" width="6.00390625" style="23" customWidth="1"/>
    <col min="4" max="4" width="28.625" style="23" customWidth="1"/>
    <col min="5" max="5" width="13.625" style="23" customWidth="1"/>
    <col min="7" max="7" width="9.50390625" style="0" bestFit="1" customWidth="1"/>
  </cols>
  <sheetData>
    <row r="1" spans="1:5" ht="72" customHeight="1">
      <c r="A1" s="406" t="s">
        <v>1275</v>
      </c>
      <c r="B1" s="406"/>
      <c r="C1" s="406"/>
      <c r="D1" s="406"/>
      <c r="E1" s="406"/>
    </row>
    <row r="2" spans="1:5" ht="30" customHeight="1" thickBot="1">
      <c r="A2" s="407" t="s">
        <v>1266</v>
      </c>
      <c r="B2" s="407"/>
      <c r="C2" s="407"/>
      <c r="D2" s="407"/>
      <c r="E2" s="407"/>
    </row>
    <row r="3" spans="1:5" ht="21" customHeight="1" thickBot="1" thickTop="1">
      <c r="A3" s="76" t="s">
        <v>414</v>
      </c>
      <c r="B3" s="77" t="s">
        <v>415</v>
      </c>
      <c r="C3" s="76" t="s">
        <v>416</v>
      </c>
      <c r="D3" s="78" t="s">
        <v>417</v>
      </c>
      <c r="E3" s="77" t="s">
        <v>418</v>
      </c>
    </row>
    <row r="4" spans="1:5" ht="19.5" customHeight="1" thickTop="1">
      <c r="A4" s="79" t="s">
        <v>1212</v>
      </c>
      <c r="B4" s="297">
        <v>455350</v>
      </c>
      <c r="C4" s="81">
        <v>1</v>
      </c>
      <c r="D4" s="82" t="s">
        <v>1256</v>
      </c>
      <c r="E4" s="80">
        <f>SUM('[1]教務處'!D19)</f>
        <v>373150</v>
      </c>
    </row>
    <row r="5" spans="1:5" ht="19.5" customHeight="1">
      <c r="A5" s="79" t="s">
        <v>1213</v>
      </c>
      <c r="B5" s="297">
        <f>SUM('[1]收入'!C7)</f>
        <v>2413000</v>
      </c>
      <c r="C5" s="83">
        <v>2</v>
      </c>
      <c r="D5" s="84" t="s">
        <v>1257</v>
      </c>
      <c r="E5" s="80">
        <f>SUM('[1]學務處'!D17)</f>
        <v>501898</v>
      </c>
    </row>
    <row r="6" spans="1:5" ht="19.5" customHeight="1">
      <c r="A6" s="85" t="s">
        <v>1214</v>
      </c>
      <c r="B6" s="297">
        <f>SUM('[1]收入'!C8)</f>
        <v>369600</v>
      </c>
      <c r="C6" s="83">
        <v>3</v>
      </c>
      <c r="D6" s="84" t="s">
        <v>1258</v>
      </c>
      <c r="E6" s="80">
        <f>SUM('[1]輔導室'!D10)</f>
        <v>147909</v>
      </c>
    </row>
    <row r="7" spans="1:5" ht="19.5" customHeight="1">
      <c r="A7" s="84" t="s">
        <v>1215</v>
      </c>
      <c r="B7" s="297">
        <f>SUM('[1]收入'!C9)</f>
        <v>280465</v>
      </c>
      <c r="C7" s="83">
        <v>4</v>
      </c>
      <c r="D7" s="84" t="s">
        <v>1259</v>
      </c>
      <c r="E7" s="80">
        <f>SUM('[1]總務處'!D13)</f>
        <v>331783</v>
      </c>
    </row>
    <row r="8" spans="1:5" ht="19.5" customHeight="1">
      <c r="A8" s="84" t="s">
        <v>1216</v>
      </c>
      <c r="B8" s="297">
        <f>SUM('[1]收入'!C10)</f>
        <v>2806</v>
      </c>
      <c r="C8" s="83">
        <v>5</v>
      </c>
      <c r="D8" s="84" t="s">
        <v>1260</v>
      </c>
      <c r="E8" s="80">
        <f>SUM('[1]家長會'!D13)</f>
        <v>536568</v>
      </c>
    </row>
    <row r="9" spans="1:5" ht="19.5" customHeight="1">
      <c r="A9" s="86"/>
      <c r="B9" s="80"/>
      <c r="C9" s="81">
        <v>6</v>
      </c>
      <c r="D9" s="84" t="s">
        <v>1262</v>
      </c>
      <c r="E9" s="80">
        <f>SUM('[1]預備金、104學年度結存、104學年度應付款項'!D5)</f>
        <v>633398</v>
      </c>
    </row>
    <row r="10" spans="1:5" ht="19.5" customHeight="1">
      <c r="A10" s="86"/>
      <c r="B10" s="80"/>
      <c r="C10" s="83">
        <v>8</v>
      </c>
      <c r="D10" s="84" t="s">
        <v>1261</v>
      </c>
      <c r="E10" s="80">
        <f>SUM('[1]預備金、104學年度結存、104學年度應付款項'!D23)</f>
        <v>441883</v>
      </c>
    </row>
    <row r="11" spans="1:8" ht="19.5" customHeight="1">
      <c r="A11" s="86"/>
      <c r="B11" s="80"/>
      <c r="C11" s="83">
        <v>9</v>
      </c>
      <c r="D11" s="381" t="s">
        <v>1233</v>
      </c>
      <c r="E11" s="80">
        <v>554632</v>
      </c>
      <c r="G11" s="32"/>
      <c r="H11" s="32"/>
    </row>
    <row r="12" spans="1:5" ht="19.5" customHeight="1">
      <c r="A12" s="86"/>
      <c r="B12" s="80"/>
      <c r="C12" s="83"/>
      <c r="D12" s="381"/>
      <c r="E12" s="80"/>
    </row>
    <row r="13" spans="1:5" ht="19.5" customHeight="1" thickBot="1">
      <c r="A13" s="85"/>
      <c r="B13" s="80"/>
      <c r="C13" s="83"/>
      <c r="D13" s="84"/>
      <c r="E13" s="298"/>
    </row>
    <row r="14" spans="1:9" ht="19.5" customHeight="1" thickBot="1" thickTop="1">
      <c r="A14" s="78" t="s">
        <v>1217</v>
      </c>
      <c r="B14" s="87">
        <f>SUM(B4:B13)</f>
        <v>3521221</v>
      </c>
      <c r="C14" s="88"/>
      <c r="D14" s="78" t="s">
        <v>1217</v>
      </c>
      <c r="E14" s="87">
        <f>SUM(E4:E13)</f>
        <v>3521221</v>
      </c>
      <c r="F14" s="299"/>
      <c r="I14" s="32"/>
    </row>
    <row r="15" spans="1:5" ht="19.5" customHeight="1" thickTop="1">
      <c r="A15" s="209"/>
      <c r="B15" s="210"/>
      <c r="C15" s="211"/>
      <c r="D15" s="209"/>
      <c r="E15" s="210"/>
    </row>
    <row r="16" spans="1:5" ht="19.5" customHeight="1">
      <c r="A16" s="209"/>
      <c r="B16" s="210"/>
      <c r="C16" s="211"/>
      <c r="D16" s="209"/>
      <c r="E16" s="210"/>
    </row>
    <row r="17" spans="1:5" ht="16.5">
      <c r="A17" s="75"/>
      <c r="B17" s="75"/>
      <c r="C17" s="75"/>
      <c r="E17" s="74"/>
    </row>
    <row r="18" spans="2:5" ht="16.5">
      <c r="B18" s="74" t="s">
        <v>104</v>
      </c>
      <c r="D18" s="89">
        <v>355526</v>
      </c>
      <c r="E18" s="212" t="s">
        <v>1274</v>
      </c>
    </row>
    <row r="19" spans="2:5" ht="16.5">
      <c r="B19" s="74" t="s">
        <v>1267</v>
      </c>
      <c r="D19" s="89">
        <v>455350</v>
      </c>
      <c r="E19" s="212" t="s">
        <v>1273</v>
      </c>
    </row>
    <row r="20" spans="2:5" ht="16.5">
      <c r="B20" s="23" t="s">
        <v>105</v>
      </c>
      <c r="D20" s="33">
        <v>48728</v>
      </c>
      <c r="E20" s="212" t="s">
        <v>1273</v>
      </c>
    </row>
    <row r="21" spans="1:5" ht="16.5">
      <c r="A21" s="90"/>
      <c r="B21" s="23" t="s">
        <v>103</v>
      </c>
      <c r="D21" s="34">
        <f>SUM(D18:D20)</f>
        <v>859604</v>
      </c>
      <c r="E21" s="212" t="s">
        <v>1273</v>
      </c>
    </row>
    <row r="22" spans="1:4" ht="16.5">
      <c r="A22" s="90"/>
      <c r="D22" s="34"/>
    </row>
    <row r="23" spans="1:4" ht="16.5">
      <c r="A23" s="90"/>
      <c r="D23" s="34"/>
    </row>
    <row r="24" spans="2:5" ht="19.5" customHeight="1">
      <c r="B24" s="23" t="s">
        <v>107</v>
      </c>
      <c r="D24" s="33">
        <v>1129288</v>
      </c>
      <c r="E24" s="91" t="s">
        <v>106</v>
      </c>
    </row>
    <row r="25" spans="2:5" ht="19.5" customHeight="1">
      <c r="B25" s="23" t="s">
        <v>108</v>
      </c>
      <c r="D25" s="92">
        <v>1434260</v>
      </c>
      <c r="E25" s="91" t="s">
        <v>106</v>
      </c>
    </row>
    <row r="28" spans="2:4" ht="16.5">
      <c r="B28" s="203"/>
      <c r="D28" s="33"/>
    </row>
    <row r="29" spans="2:4" ht="16.5">
      <c r="B29" s="203"/>
      <c r="D29" s="33"/>
    </row>
  </sheetData>
  <sheetProtection/>
  <mergeCells count="2">
    <mergeCell ref="A1:E1"/>
    <mergeCell ref="A2:E2"/>
  </mergeCells>
  <printOptions horizontalCentered="1"/>
  <pageMargins left="0.5118110236220472" right="0.5118110236220472"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L54"/>
  <sheetViews>
    <sheetView workbookViewId="0" topLeftCell="A1">
      <selection activeCell="B50" sqref="A50:IV50"/>
    </sheetView>
  </sheetViews>
  <sheetFormatPr defaultColWidth="9.00390625" defaultRowHeight="15.75"/>
  <cols>
    <col min="1" max="1" width="8.875" style="13" customWidth="1"/>
    <col min="2" max="2" width="29.75390625" style="2" customWidth="1"/>
    <col min="3" max="3" width="13.50390625" style="2" customWidth="1"/>
    <col min="4" max="4" width="12.25390625" style="4" customWidth="1"/>
    <col min="5" max="5" width="12.00390625" style="2" customWidth="1"/>
    <col min="6" max="6" width="23.50390625" style="11" customWidth="1"/>
    <col min="7" max="7" width="10.25390625" style="0" bestFit="1" customWidth="1"/>
    <col min="8" max="10" width="8.625" style="0" customWidth="1"/>
    <col min="11" max="11" width="8.875" style="0" customWidth="1"/>
    <col min="12" max="13" width="14.125" style="0" customWidth="1"/>
  </cols>
  <sheetData>
    <row r="1" spans="1:6" ht="74.25" customHeight="1">
      <c r="A1" s="6"/>
      <c r="B1" s="6"/>
      <c r="C1" s="6"/>
      <c r="D1" s="6"/>
      <c r="E1" s="6"/>
      <c r="F1" s="6"/>
    </row>
    <row r="2" spans="1:6" ht="33" customHeight="1">
      <c r="A2" s="410" t="s">
        <v>168</v>
      </c>
      <c r="B2" s="410"/>
      <c r="C2" s="410"/>
      <c r="D2" s="410"/>
      <c r="E2" s="410"/>
      <c r="F2" s="410"/>
    </row>
    <row r="3" spans="1:6" ht="21.75" customHeight="1">
      <c r="A3" s="397" t="s">
        <v>169</v>
      </c>
      <c r="B3" s="251" t="s">
        <v>170</v>
      </c>
      <c r="C3" s="250" t="s">
        <v>171</v>
      </c>
      <c r="D3" s="252" t="s">
        <v>172</v>
      </c>
      <c r="E3" s="250" t="s">
        <v>173</v>
      </c>
      <c r="F3" s="250" t="s">
        <v>174</v>
      </c>
    </row>
    <row r="4" spans="1:12" ht="24.75" customHeight="1">
      <c r="A4" s="386" t="s">
        <v>109</v>
      </c>
      <c r="B4" s="391" t="s">
        <v>175</v>
      </c>
      <c r="C4" s="392">
        <v>318407</v>
      </c>
      <c r="D4" s="177">
        <v>318407</v>
      </c>
      <c r="E4" s="236">
        <f aca="true" t="shared" si="0" ref="E4:E18">SUM(C4-D4)</f>
        <v>0</v>
      </c>
      <c r="F4" s="393" t="s">
        <v>26</v>
      </c>
      <c r="I4" s="411"/>
      <c r="J4" s="411"/>
      <c r="K4" s="411"/>
      <c r="L4" s="411"/>
    </row>
    <row r="5" spans="1:12" ht="24.75" customHeight="1" thickBot="1">
      <c r="A5" s="386" t="s">
        <v>1265</v>
      </c>
      <c r="B5" s="390" t="s">
        <v>1263</v>
      </c>
      <c r="C5" s="389">
        <v>455350</v>
      </c>
      <c r="D5" s="180">
        <v>0</v>
      </c>
      <c r="E5" s="389">
        <f>SUM(C5-D5)</f>
        <v>455350</v>
      </c>
      <c r="F5" s="388" t="s">
        <v>1264</v>
      </c>
      <c r="I5" s="387"/>
      <c r="J5" s="387"/>
      <c r="K5" s="387"/>
      <c r="L5" s="387"/>
    </row>
    <row r="6" spans="1:12" ht="24.75" customHeight="1" thickBot="1">
      <c r="A6" s="394"/>
      <c r="B6" s="268" t="s">
        <v>237</v>
      </c>
      <c r="C6" s="183">
        <f>SUM(C4:C5)</f>
        <v>773757</v>
      </c>
      <c r="D6" s="184">
        <v>318407</v>
      </c>
      <c r="E6" s="187">
        <f t="shared" si="0"/>
        <v>455350</v>
      </c>
      <c r="F6" s="261"/>
      <c r="I6" s="233"/>
      <c r="J6" s="233"/>
      <c r="K6" s="233"/>
      <c r="L6" s="233"/>
    </row>
    <row r="7" spans="1:7" ht="24.75" customHeight="1">
      <c r="A7" s="414" t="s">
        <v>1255</v>
      </c>
      <c r="B7" s="259" t="s">
        <v>176</v>
      </c>
      <c r="C7" s="181">
        <v>1000</v>
      </c>
      <c r="D7" s="180">
        <v>1000</v>
      </c>
      <c r="E7" s="234">
        <f t="shared" si="0"/>
        <v>0</v>
      </c>
      <c r="F7" s="260"/>
      <c r="G7" s="32"/>
    </row>
    <row r="8" spans="1:7" ht="22.5" customHeight="1">
      <c r="A8" s="415"/>
      <c r="B8" s="35" t="s">
        <v>177</v>
      </c>
      <c r="C8" s="176">
        <v>10000</v>
      </c>
      <c r="D8" s="177">
        <v>10000</v>
      </c>
      <c r="E8" s="236">
        <f t="shared" si="0"/>
        <v>0</v>
      </c>
      <c r="F8" s="253"/>
      <c r="G8" s="32"/>
    </row>
    <row r="9" spans="1:7" ht="22.5" customHeight="1">
      <c r="A9" s="415"/>
      <c r="B9" s="117" t="s">
        <v>178</v>
      </c>
      <c r="C9" s="176">
        <v>20000</v>
      </c>
      <c r="D9" s="177">
        <f>400+2590+17010</f>
        <v>20000</v>
      </c>
      <c r="E9" s="236">
        <f t="shared" si="0"/>
        <v>0</v>
      </c>
      <c r="F9" s="253"/>
      <c r="G9" s="32"/>
    </row>
    <row r="10" spans="1:7" ht="49.5" customHeight="1">
      <c r="A10" s="415"/>
      <c r="B10" s="58" t="s">
        <v>179</v>
      </c>
      <c r="C10" s="176">
        <v>15000</v>
      </c>
      <c r="D10" s="177">
        <v>15000</v>
      </c>
      <c r="E10" s="236">
        <f t="shared" si="0"/>
        <v>0</v>
      </c>
      <c r="F10" s="253" t="s">
        <v>180</v>
      </c>
      <c r="G10" s="32"/>
    </row>
    <row r="11" spans="1:7" ht="30" customHeight="1">
      <c r="A11" s="415"/>
      <c r="B11" s="58" t="s">
        <v>181</v>
      </c>
      <c r="C11" s="176">
        <v>10000</v>
      </c>
      <c r="D11" s="177">
        <f>10000</f>
        <v>10000</v>
      </c>
      <c r="E11" s="236">
        <f t="shared" si="0"/>
        <v>0</v>
      </c>
      <c r="F11" s="253"/>
      <c r="G11" s="32"/>
    </row>
    <row r="12" spans="1:7" ht="18" customHeight="1">
      <c r="A12" s="415"/>
      <c r="B12" s="117" t="s">
        <v>182</v>
      </c>
      <c r="C12" s="176">
        <v>10000</v>
      </c>
      <c r="D12" s="177">
        <v>10000</v>
      </c>
      <c r="E12" s="236">
        <f t="shared" si="0"/>
        <v>0</v>
      </c>
      <c r="F12" s="253"/>
      <c r="G12" s="32"/>
    </row>
    <row r="13" spans="1:7" ht="18" customHeight="1">
      <c r="A13" s="415"/>
      <c r="B13" s="235" t="s">
        <v>183</v>
      </c>
      <c r="C13" s="176">
        <v>13630</v>
      </c>
      <c r="D13" s="177">
        <v>13630</v>
      </c>
      <c r="E13" s="236">
        <f t="shared" si="0"/>
        <v>0</v>
      </c>
      <c r="F13" s="253"/>
      <c r="G13" s="32"/>
    </row>
    <row r="14" spans="1:7" ht="30" customHeight="1">
      <c r="A14" s="415"/>
      <c r="B14" s="35" t="s">
        <v>184</v>
      </c>
      <c r="C14" s="176">
        <f>SUM('[1]歲末聯誼餐會'!C40)</f>
        <v>357900</v>
      </c>
      <c r="D14" s="177">
        <f>18900+7500+30000+7000+182015+35000+21670+55815</f>
        <v>357900</v>
      </c>
      <c r="E14" s="236">
        <f>SUM(C14-D14)</f>
        <v>0</v>
      </c>
      <c r="F14" s="253" t="s">
        <v>185</v>
      </c>
      <c r="G14" s="32"/>
    </row>
    <row r="15" spans="1:7" ht="30" customHeight="1">
      <c r="A15" s="415"/>
      <c r="B15" s="158" t="s">
        <v>186</v>
      </c>
      <c r="C15" s="247">
        <f>SUM('[1]期末感恩餐會'!C12)</f>
        <v>323585</v>
      </c>
      <c r="D15" s="177">
        <v>323585</v>
      </c>
      <c r="E15" s="236">
        <f>SUM(C15-D15)</f>
        <v>0</v>
      </c>
      <c r="F15" s="253" t="s">
        <v>187</v>
      </c>
      <c r="G15" s="32"/>
    </row>
    <row r="16" spans="1:7" ht="29.25" customHeight="1">
      <c r="A16" s="415"/>
      <c r="B16" s="55" t="s">
        <v>188</v>
      </c>
      <c r="C16" s="176">
        <v>204000</v>
      </c>
      <c r="D16" s="177">
        <v>204000</v>
      </c>
      <c r="E16" s="236">
        <f t="shared" si="0"/>
        <v>0</v>
      </c>
      <c r="F16" s="253"/>
      <c r="G16" s="32"/>
    </row>
    <row r="17" spans="1:7" ht="15" customHeight="1">
      <c r="A17" s="415"/>
      <c r="B17" s="35" t="s">
        <v>189</v>
      </c>
      <c r="C17" s="176">
        <v>15950</v>
      </c>
      <c r="D17" s="177">
        <v>15950</v>
      </c>
      <c r="E17" s="236">
        <f t="shared" si="0"/>
        <v>0</v>
      </c>
      <c r="F17" s="253"/>
      <c r="G17" s="32"/>
    </row>
    <row r="18" spans="1:7" ht="24" customHeight="1">
      <c r="A18" s="415"/>
      <c r="B18" s="35" t="s">
        <v>190</v>
      </c>
      <c r="C18" s="176">
        <f>SUM('[1]運動會'!C17)</f>
        <v>101700</v>
      </c>
      <c r="D18" s="177">
        <f>6300+15000+10800+2800+3000+8100+9000+1000+14700+7600+11670+10490+1240</f>
        <v>101700</v>
      </c>
      <c r="E18" s="236">
        <f t="shared" si="0"/>
        <v>0</v>
      </c>
      <c r="F18" s="253" t="s">
        <v>191</v>
      </c>
      <c r="G18" s="32"/>
    </row>
    <row r="19" spans="1:7" ht="18" customHeight="1">
      <c r="A19" s="415"/>
      <c r="B19" s="35" t="s">
        <v>192</v>
      </c>
      <c r="C19" s="176">
        <v>5000</v>
      </c>
      <c r="D19" s="177">
        <f>4200+800</f>
        <v>5000</v>
      </c>
      <c r="E19" s="236">
        <f aca="true" t="shared" si="1" ref="E19:E28">SUM(C19-D19)</f>
        <v>0</v>
      </c>
      <c r="F19" s="253"/>
      <c r="G19" s="32"/>
    </row>
    <row r="20" spans="1:7" ht="18" customHeight="1">
      <c r="A20" s="415"/>
      <c r="B20" s="35" t="s">
        <v>193</v>
      </c>
      <c r="C20" s="176">
        <v>5000</v>
      </c>
      <c r="D20" s="177">
        <f>5000</f>
        <v>5000</v>
      </c>
      <c r="E20" s="236">
        <f t="shared" si="1"/>
        <v>0</v>
      </c>
      <c r="F20" s="253"/>
      <c r="G20" s="32"/>
    </row>
    <row r="21" spans="1:7" ht="16.5" customHeight="1">
      <c r="A21" s="415"/>
      <c r="B21" s="35" t="s">
        <v>194</v>
      </c>
      <c r="C21" s="176">
        <v>5000</v>
      </c>
      <c r="D21" s="177">
        <f>5000</f>
        <v>5000</v>
      </c>
      <c r="E21" s="236">
        <f t="shared" si="1"/>
        <v>0</v>
      </c>
      <c r="F21" s="253"/>
      <c r="G21" s="32"/>
    </row>
    <row r="22" spans="1:7" ht="18" customHeight="1">
      <c r="A22" s="415"/>
      <c r="B22" s="117" t="s">
        <v>195</v>
      </c>
      <c r="C22" s="176">
        <v>5000</v>
      </c>
      <c r="D22" s="177">
        <v>5000</v>
      </c>
      <c r="E22" s="236">
        <f t="shared" si="1"/>
        <v>0</v>
      </c>
      <c r="F22" s="253"/>
      <c r="G22" s="32"/>
    </row>
    <row r="23" spans="1:7" ht="32.25" customHeight="1">
      <c r="A23" s="415"/>
      <c r="B23" s="35" t="s">
        <v>196</v>
      </c>
      <c r="C23" s="178">
        <v>132745</v>
      </c>
      <c r="D23" s="179">
        <v>132745</v>
      </c>
      <c r="E23" s="236">
        <f t="shared" si="1"/>
        <v>0</v>
      </c>
      <c r="F23" s="253"/>
      <c r="G23" s="32"/>
    </row>
    <row r="24" spans="1:11" ht="24" customHeight="1">
      <c r="A24" s="415"/>
      <c r="B24" s="117" t="s">
        <v>197</v>
      </c>
      <c r="C24" s="176">
        <v>10000</v>
      </c>
      <c r="D24" s="177">
        <f>1250+3220+5530</f>
        <v>10000</v>
      </c>
      <c r="E24" s="236">
        <f t="shared" si="1"/>
        <v>0</v>
      </c>
      <c r="F24" s="253"/>
      <c r="G24" s="32"/>
      <c r="K24" s="11"/>
    </row>
    <row r="25" spans="1:7" ht="22.5" customHeight="1">
      <c r="A25" s="415"/>
      <c r="B25" s="117" t="s">
        <v>198</v>
      </c>
      <c r="C25" s="176">
        <v>10000</v>
      </c>
      <c r="D25" s="177">
        <f>1250+2170+300+6280</f>
        <v>10000</v>
      </c>
      <c r="E25" s="236">
        <f>SUM(C25-D25)</f>
        <v>0</v>
      </c>
      <c r="F25" s="253"/>
      <c r="G25" s="32"/>
    </row>
    <row r="26" spans="1:10" ht="31.5" customHeight="1">
      <c r="A26" s="415"/>
      <c r="B26" s="35" t="s">
        <v>199</v>
      </c>
      <c r="C26" s="178">
        <v>21578</v>
      </c>
      <c r="D26" s="177">
        <v>21578</v>
      </c>
      <c r="E26" s="236">
        <f t="shared" si="1"/>
        <v>0</v>
      </c>
      <c r="F26" s="253"/>
      <c r="G26" s="32"/>
      <c r="I26" s="237"/>
      <c r="J26" s="237"/>
    </row>
    <row r="27" spans="1:10" ht="23.25" customHeight="1">
      <c r="A27" s="415"/>
      <c r="B27" s="35" t="s">
        <v>200</v>
      </c>
      <c r="C27" s="178">
        <v>23400</v>
      </c>
      <c r="D27" s="177">
        <v>23400</v>
      </c>
      <c r="E27" s="236">
        <f t="shared" si="1"/>
        <v>0</v>
      </c>
      <c r="F27" s="253"/>
      <c r="G27" s="32"/>
      <c r="I27" s="237"/>
      <c r="J27" s="237"/>
    </row>
    <row r="28" spans="1:10" ht="30" customHeight="1">
      <c r="A28" s="415"/>
      <c r="B28" s="35" t="s">
        <v>201</v>
      </c>
      <c r="C28" s="178">
        <f>SUM('[1]穿越時空音樂會'!C59)</f>
        <v>375000</v>
      </c>
      <c r="D28" s="177">
        <f>336+120000+2981+12150+40000+23000+1375+30000+145158</f>
        <v>375000</v>
      </c>
      <c r="E28" s="236">
        <f t="shared" si="1"/>
        <v>0</v>
      </c>
      <c r="F28" s="253" t="s">
        <v>202</v>
      </c>
      <c r="G28" s="32"/>
      <c r="I28" s="237"/>
      <c r="J28" s="237"/>
    </row>
    <row r="29" spans="1:10" ht="20.25" customHeight="1">
      <c r="A29" s="415"/>
      <c r="B29" s="35" t="s">
        <v>203</v>
      </c>
      <c r="C29" s="178">
        <f>10000+10000</f>
        <v>20000</v>
      </c>
      <c r="D29" s="177">
        <f>656+4000+4275+328+1500+3360+1072+4809</f>
        <v>20000</v>
      </c>
      <c r="E29" s="236">
        <f aca="true" t="shared" si="2" ref="E29:E46">SUM(C29-D29)</f>
        <v>0</v>
      </c>
      <c r="F29" s="253"/>
      <c r="G29" s="32"/>
      <c r="I29" s="237"/>
      <c r="J29" s="237"/>
    </row>
    <row r="30" spans="1:10" ht="20.25" customHeight="1">
      <c r="A30" s="415"/>
      <c r="B30" s="117" t="s">
        <v>204</v>
      </c>
      <c r="C30" s="178">
        <v>30000</v>
      </c>
      <c r="D30" s="177">
        <v>30000</v>
      </c>
      <c r="E30" s="236">
        <f t="shared" si="2"/>
        <v>0</v>
      </c>
      <c r="F30" s="253"/>
      <c r="G30" s="32"/>
      <c r="I30" s="237"/>
      <c r="J30" s="237"/>
    </row>
    <row r="31" spans="1:10" ht="20.25" customHeight="1">
      <c r="A31" s="415"/>
      <c r="B31" s="235" t="s">
        <v>205</v>
      </c>
      <c r="C31" s="178">
        <v>75000</v>
      </c>
      <c r="D31" s="177">
        <v>75000</v>
      </c>
      <c r="E31" s="236">
        <f t="shared" si="2"/>
        <v>0</v>
      </c>
      <c r="F31" s="253"/>
      <c r="G31" s="32"/>
      <c r="I31" s="237"/>
      <c r="J31" s="237"/>
    </row>
    <row r="32" spans="1:10" ht="27" customHeight="1">
      <c r="A32" s="415"/>
      <c r="B32" s="235" t="s">
        <v>206</v>
      </c>
      <c r="C32" s="178">
        <f>SUM('[1]畢業典禮'!C11)</f>
        <v>30020</v>
      </c>
      <c r="D32" s="177">
        <f>12020+16000+2000</f>
        <v>30020</v>
      </c>
      <c r="E32" s="236">
        <f t="shared" si="2"/>
        <v>0</v>
      </c>
      <c r="F32" s="253" t="s">
        <v>207</v>
      </c>
      <c r="G32" s="32"/>
      <c r="I32" s="237"/>
      <c r="J32" s="237"/>
    </row>
    <row r="33" spans="1:10" ht="53.25" customHeight="1">
      <c r="A33" s="415"/>
      <c r="B33" s="110" t="s">
        <v>208</v>
      </c>
      <c r="C33" s="178">
        <f>3200+9600+9600+3200+3200</f>
        <v>28800</v>
      </c>
      <c r="D33" s="177">
        <f>5880+6810+6425+897+1260+368+7050+110</f>
        <v>28800</v>
      </c>
      <c r="E33" s="236">
        <f t="shared" si="2"/>
        <v>0</v>
      </c>
      <c r="F33" s="254" t="s">
        <v>209</v>
      </c>
      <c r="G33" s="32"/>
      <c r="I33" s="237"/>
      <c r="J33" s="237"/>
    </row>
    <row r="34" spans="1:10" ht="32.25" customHeight="1">
      <c r="A34" s="415"/>
      <c r="B34" s="235" t="s">
        <v>210</v>
      </c>
      <c r="C34" s="178">
        <f>174000+33000+6000+8610</f>
        <v>221610</v>
      </c>
      <c r="D34" s="177">
        <f>207000+14610</f>
        <v>221610</v>
      </c>
      <c r="E34" s="236">
        <f t="shared" si="2"/>
        <v>0</v>
      </c>
      <c r="F34" s="253" t="s">
        <v>211</v>
      </c>
      <c r="G34" s="32"/>
      <c r="I34" s="237"/>
      <c r="J34" s="237"/>
    </row>
    <row r="35" spans="1:10" ht="32.25" customHeight="1">
      <c r="A35" s="415"/>
      <c r="B35" s="58" t="s">
        <v>212</v>
      </c>
      <c r="C35" s="178">
        <v>13950</v>
      </c>
      <c r="D35" s="177">
        <v>13950</v>
      </c>
      <c r="E35" s="236">
        <f t="shared" si="2"/>
        <v>0</v>
      </c>
      <c r="F35" s="253"/>
      <c r="G35" s="32"/>
      <c r="I35" s="237"/>
      <c r="J35" s="237"/>
    </row>
    <row r="36" spans="1:7" ht="23.25" customHeight="1">
      <c r="A36" s="415"/>
      <c r="B36" s="35" t="s">
        <v>213</v>
      </c>
      <c r="C36" s="178">
        <v>10000</v>
      </c>
      <c r="D36" s="177">
        <v>10000</v>
      </c>
      <c r="E36" s="236">
        <f t="shared" si="2"/>
        <v>0</v>
      </c>
      <c r="F36" s="253"/>
      <c r="G36" s="32"/>
    </row>
    <row r="37" spans="1:10" ht="23.25" customHeight="1">
      <c r="A37" s="415"/>
      <c r="B37" s="35" t="s">
        <v>214</v>
      </c>
      <c r="C37" s="178">
        <v>6413</v>
      </c>
      <c r="D37" s="177">
        <v>6413</v>
      </c>
      <c r="E37" s="236">
        <f t="shared" si="2"/>
        <v>0</v>
      </c>
      <c r="F37" s="253"/>
      <c r="G37" s="32"/>
      <c r="I37" s="160"/>
      <c r="J37" s="160"/>
    </row>
    <row r="38" spans="1:10" ht="23.25" customHeight="1" thickBot="1">
      <c r="A38" s="416"/>
      <c r="B38" s="185" t="s">
        <v>215</v>
      </c>
      <c r="C38" s="243">
        <v>4920</v>
      </c>
      <c r="D38" s="262">
        <v>4920</v>
      </c>
      <c r="E38" s="258">
        <f t="shared" si="2"/>
        <v>0</v>
      </c>
      <c r="F38" s="263"/>
      <c r="G38" s="32"/>
      <c r="I38" s="160"/>
      <c r="J38" s="160"/>
    </row>
    <row r="39" spans="1:10" ht="23.25" customHeight="1" thickBot="1">
      <c r="A39" s="384"/>
      <c r="B39" s="268" t="s">
        <v>238</v>
      </c>
      <c r="C39" s="187">
        <f>SUM(C7:C38)</f>
        <v>2116201</v>
      </c>
      <c r="D39" s="188">
        <f>SUM(D7:D38)</f>
        <v>2116201</v>
      </c>
      <c r="E39" s="269">
        <f t="shared" si="2"/>
        <v>0</v>
      </c>
      <c r="F39" s="270"/>
      <c r="G39" s="32"/>
      <c r="I39" s="160"/>
      <c r="J39" s="160"/>
    </row>
    <row r="40" spans="1:10" ht="30" customHeight="1">
      <c r="A40" s="412" t="s">
        <v>216</v>
      </c>
      <c r="B40" s="264" t="s">
        <v>217</v>
      </c>
      <c r="C40" s="186">
        <f>SUM('[1]晨康專案收入'!C54)</f>
        <v>404598</v>
      </c>
      <c r="D40" s="180">
        <f>1540+3500+3850+3815+6000+2485+1785+2975+2520+2940+1680</f>
        <v>33090</v>
      </c>
      <c r="E40" s="182">
        <f t="shared" si="2"/>
        <v>371508</v>
      </c>
      <c r="F40" s="265" t="s">
        <v>218</v>
      </c>
      <c r="G40" s="160"/>
      <c r="H40" s="161"/>
      <c r="I40" s="161"/>
      <c r="J40" s="162"/>
    </row>
    <row r="41" spans="1:10" ht="30" customHeight="1">
      <c r="A41" s="412"/>
      <c r="B41" s="52" t="s">
        <v>219</v>
      </c>
      <c r="C41" s="39">
        <f>SUM('[1]文中56空地維護收入'!C22)</f>
        <v>125085</v>
      </c>
      <c r="D41" s="57">
        <f>1489</f>
        <v>1489</v>
      </c>
      <c r="E41" s="47">
        <f t="shared" si="2"/>
        <v>123596</v>
      </c>
      <c r="F41" s="256" t="s">
        <v>220</v>
      </c>
      <c r="J41" s="157"/>
    </row>
    <row r="42" spans="1:10" ht="30" customHeight="1">
      <c r="A42" s="412"/>
      <c r="B42" s="59" t="s">
        <v>221</v>
      </c>
      <c r="C42" s="39">
        <f>SUM('[1]體育團隊基金'!C30)</f>
        <v>108602</v>
      </c>
      <c r="D42" s="57">
        <f>54000</f>
        <v>54000</v>
      </c>
      <c r="E42" s="47">
        <f t="shared" si="2"/>
        <v>54602</v>
      </c>
      <c r="F42" s="255" t="s">
        <v>222</v>
      </c>
      <c r="G42" s="32"/>
      <c r="J42" s="157"/>
    </row>
    <row r="43" spans="1:10" ht="30" customHeight="1">
      <c r="A43" s="412"/>
      <c r="B43" s="145" t="s">
        <v>223</v>
      </c>
      <c r="C43" s="39">
        <f>SUM('[1]獎助學金'!C17)</f>
        <v>178188</v>
      </c>
      <c r="D43" s="57">
        <v>0</v>
      </c>
      <c r="E43" s="47">
        <f t="shared" si="2"/>
        <v>178188</v>
      </c>
      <c r="F43" s="255" t="s">
        <v>224</v>
      </c>
      <c r="J43" s="157"/>
    </row>
    <row r="44" spans="1:7" ht="30" customHeight="1">
      <c r="A44" s="412"/>
      <c r="B44" s="145" t="s">
        <v>225</v>
      </c>
      <c r="C44" s="163">
        <f>SUM('[1]音樂社團演出基金'!C24)</f>
        <v>201768</v>
      </c>
      <c r="D44" s="57">
        <f>1500+2000+3600+1000+5000+8681+3000+4400+10000+9000+4100+2191+300+5000</f>
        <v>59772</v>
      </c>
      <c r="E44" s="47">
        <f t="shared" si="2"/>
        <v>141996</v>
      </c>
      <c r="F44" s="255" t="s">
        <v>226</v>
      </c>
      <c r="G44" s="54"/>
    </row>
    <row r="45" spans="1:7" ht="30" customHeight="1">
      <c r="A45" s="412"/>
      <c r="B45" s="145" t="s">
        <v>227</v>
      </c>
      <c r="C45" s="163">
        <v>595</v>
      </c>
      <c r="D45" s="57">
        <v>595</v>
      </c>
      <c r="E45" s="47">
        <f t="shared" si="2"/>
        <v>0</v>
      </c>
      <c r="F45" s="44"/>
      <c r="G45" s="54"/>
    </row>
    <row r="46" spans="1:7" ht="30" customHeight="1">
      <c r="A46" s="412"/>
      <c r="B46" s="59" t="s">
        <v>228</v>
      </c>
      <c r="C46" s="163">
        <f>SUM('[1]管弦樂團基金'!C60)</f>
        <v>171200</v>
      </c>
      <c r="D46" s="57">
        <f>11760+87400+3420</f>
        <v>102580</v>
      </c>
      <c r="E46" s="47">
        <f t="shared" si="2"/>
        <v>68620</v>
      </c>
      <c r="F46" s="255" t="s">
        <v>229</v>
      </c>
      <c r="G46" s="54"/>
    </row>
    <row r="47" spans="1:7" ht="30" customHeight="1">
      <c r="A47" s="412"/>
      <c r="B47" s="145" t="s">
        <v>230</v>
      </c>
      <c r="C47" s="159">
        <v>318407</v>
      </c>
      <c r="D47" s="238">
        <f>25998+10000+40000+133000+72000+37409</f>
        <v>318407</v>
      </c>
      <c r="E47" s="47">
        <f>SUM(C47-D47)</f>
        <v>0</v>
      </c>
      <c r="F47" s="255" t="s">
        <v>1254</v>
      </c>
      <c r="G47" s="54"/>
    </row>
    <row r="48" spans="1:10" ht="30" customHeight="1">
      <c r="A48" s="412"/>
      <c r="B48" s="56" t="s">
        <v>231</v>
      </c>
      <c r="C48" s="159">
        <v>128614</v>
      </c>
      <c r="D48" s="57">
        <f>97786+30828</f>
        <v>128614</v>
      </c>
      <c r="E48" s="47">
        <f>SUM(C48-D48)</f>
        <v>0</v>
      </c>
      <c r="F48" s="257" t="s">
        <v>232</v>
      </c>
      <c r="G48" s="240"/>
      <c r="J48" s="241"/>
    </row>
    <row r="49" spans="1:11" ht="42.75">
      <c r="A49" s="412"/>
      <c r="B49" s="58" t="s">
        <v>233</v>
      </c>
      <c r="C49" s="159">
        <v>10000</v>
      </c>
      <c r="D49" s="238">
        <v>0</v>
      </c>
      <c r="E49" s="178">
        <f>SUM(C49-D49)</f>
        <v>10000</v>
      </c>
      <c r="F49" s="139" t="s">
        <v>234</v>
      </c>
      <c r="I49" s="244"/>
      <c r="K49" s="54"/>
    </row>
    <row r="50" spans="1:10" ht="84.75" customHeight="1" thickBot="1">
      <c r="A50" s="412"/>
      <c r="B50" s="248" t="s">
        <v>235</v>
      </c>
      <c r="C50" s="249">
        <f>SUM('[1]合唱團基金'!C60)</f>
        <v>36240</v>
      </c>
      <c r="D50" s="242">
        <f>5840</f>
        <v>5840</v>
      </c>
      <c r="E50" s="239">
        <f>SUM(C50-D50)</f>
        <v>30400</v>
      </c>
      <c r="F50" s="266" t="s">
        <v>236</v>
      </c>
      <c r="I50" s="245"/>
      <c r="J50" s="140"/>
    </row>
    <row r="51" spans="1:7" ht="26.25" customHeight="1" thickBot="1">
      <c r="A51" s="413"/>
      <c r="B51" s="271" t="s">
        <v>238</v>
      </c>
      <c r="C51" s="272">
        <f>SUM(C40:C50)</f>
        <v>1683297</v>
      </c>
      <c r="D51" s="273">
        <f>SUM(D40:D50)</f>
        <v>704387</v>
      </c>
      <c r="E51" s="274">
        <f>SUM(E40:E50)</f>
        <v>978910</v>
      </c>
      <c r="F51" s="267"/>
      <c r="G51" s="54"/>
    </row>
    <row r="52" spans="1:6" ht="27" customHeight="1" thickBot="1">
      <c r="A52" s="408" t="s">
        <v>112</v>
      </c>
      <c r="B52" s="409"/>
      <c r="C52" s="275">
        <f>SUM(C6+C39+C51)</f>
        <v>4573255</v>
      </c>
      <c r="D52" s="276">
        <f>SUM(D6+D39+D51)</f>
        <v>3138995</v>
      </c>
      <c r="E52" s="277">
        <f>SUM(E6+E39+E51)</f>
        <v>1434260</v>
      </c>
      <c r="F52" s="189"/>
    </row>
    <row r="54" spans="3:7" ht="16.5">
      <c r="C54" s="246"/>
      <c r="E54" s="246"/>
      <c r="G54" s="54"/>
    </row>
  </sheetData>
  <sheetProtection/>
  <mergeCells count="5">
    <mergeCell ref="A52:B52"/>
    <mergeCell ref="A2:F2"/>
    <mergeCell ref="I4:L4"/>
    <mergeCell ref="A40:A51"/>
    <mergeCell ref="A7:A38"/>
  </mergeCells>
  <printOptions horizontalCentered="1"/>
  <pageMargins left="0" right="0" top="0.15748031496062992" bottom="0.07874015748031496" header="0.31496062992125984" footer="0.31496062992125984"/>
  <pageSetup horizontalDpi="600" verticalDpi="600" orientation="portrait" paperSize="9" r:id="rId2"/>
  <headerFooter differentOddEven="1" differentFirst="1" scaleWithDoc="0">
    <oddFooter>&amp;C21</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K129"/>
  <sheetViews>
    <sheetView zoomScalePageLayoutView="0" workbookViewId="0" topLeftCell="A112">
      <selection activeCell="K66" sqref="K66"/>
    </sheetView>
  </sheetViews>
  <sheetFormatPr defaultColWidth="9.00390625" defaultRowHeight="15.75"/>
  <cols>
    <col min="2" max="3" width="6.125" style="0" customWidth="1"/>
    <col min="4" max="4" width="31.00390625" style="0" customWidth="1"/>
  </cols>
  <sheetData>
    <row r="1" spans="1:8" ht="27" customHeight="1" thickBot="1">
      <c r="A1" s="417" t="s">
        <v>131</v>
      </c>
      <c r="B1" s="418"/>
      <c r="C1" s="418"/>
      <c r="D1" s="418"/>
      <c r="E1" s="418"/>
      <c r="F1" s="418"/>
      <c r="G1" s="418"/>
      <c r="H1" s="419"/>
    </row>
    <row r="2" spans="1:8" ht="17.25" customHeight="1" thickBot="1">
      <c r="A2" s="118" t="s">
        <v>33</v>
      </c>
      <c r="B2" s="119" t="s">
        <v>79</v>
      </c>
      <c r="C2" s="119" t="s">
        <v>80</v>
      </c>
      <c r="D2" s="120" t="s">
        <v>81</v>
      </c>
      <c r="E2" s="121" t="s">
        <v>82</v>
      </c>
      <c r="F2" s="121" t="s">
        <v>83</v>
      </c>
      <c r="G2" s="141" t="s">
        <v>100</v>
      </c>
      <c r="H2" s="122" t="s">
        <v>87</v>
      </c>
    </row>
    <row r="3" spans="1:11" ht="17.25" customHeight="1" thickBot="1">
      <c r="A3" s="146">
        <v>42999</v>
      </c>
      <c r="B3" s="144">
        <v>0</v>
      </c>
      <c r="C3" s="144" t="s">
        <v>99</v>
      </c>
      <c r="D3" s="150" t="s">
        <v>118</v>
      </c>
      <c r="E3" s="385"/>
      <c r="F3" s="147"/>
      <c r="G3" s="148">
        <v>404598</v>
      </c>
      <c r="H3" s="149"/>
      <c r="J3" s="214"/>
      <c r="K3" s="215"/>
    </row>
    <row r="4" spans="1:8" ht="17.25" customHeight="1">
      <c r="A4" s="97">
        <v>42650</v>
      </c>
      <c r="B4" s="38">
        <v>23</v>
      </c>
      <c r="C4" s="125" t="s">
        <v>120</v>
      </c>
      <c r="D4" s="56" t="s">
        <v>121</v>
      </c>
      <c r="E4" s="109"/>
      <c r="F4" s="124">
        <v>1540</v>
      </c>
      <c r="G4" s="123">
        <f>SUM(G3+E4-F4)</f>
        <v>403058</v>
      </c>
      <c r="H4" s="191" t="s">
        <v>84</v>
      </c>
    </row>
    <row r="5" spans="1:8" ht="17.25" customHeight="1">
      <c r="A5" s="97">
        <v>42682</v>
      </c>
      <c r="B5" s="38">
        <v>81</v>
      </c>
      <c r="C5" s="125" t="s">
        <v>120</v>
      </c>
      <c r="D5" s="56" t="s">
        <v>122</v>
      </c>
      <c r="E5" s="109"/>
      <c r="F5" s="124">
        <v>3500</v>
      </c>
      <c r="G5" s="123">
        <f aca="true" t="shared" si="0" ref="G5:G14">SUM(G4+E5-F5)</f>
        <v>399558</v>
      </c>
      <c r="H5" s="38" t="s">
        <v>84</v>
      </c>
    </row>
    <row r="6" spans="1:8" ht="17.25" customHeight="1">
      <c r="A6" s="97">
        <v>42709</v>
      </c>
      <c r="B6" s="38">
        <v>149</v>
      </c>
      <c r="C6" s="38" t="s">
        <v>120</v>
      </c>
      <c r="D6" s="56" t="s">
        <v>123</v>
      </c>
      <c r="E6" s="109"/>
      <c r="F6" s="124">
        <v>3850</v>
      </c>
      <c r="G6" s="123">
        <f t="shared" si="0"/>
        <v>395708</v>
      </c>
      <c r="H6" s="38" t="s">
        <v>84</v>
      </c>
    </row>
    <row r="7" spans="1:8" ht="17.25" customHeight="1">
      <c r="A7" s="97">
        <v>42739</v>
      </c>
      <c r="B7" s="38">
        <v>203</v>
      </c>
      <c r="C7" s="51" t="s">
        <v>120</v>
      </c>
      <c r="D7" s="56" t="s">
        <v>124</v>
      </c>
      <c r="E7" s="109"/>
      <c r="F7" s="124">
        <v>3815</v>
      </c>
      <c r="G7" s="123">
        <f t="shared" si="0"/>
        <v>391893</v>
      </c>
      <c r="H7" s="38" t="s">
        <v>84</v>
      </c>
    </row>
    <row r="8" spans="1:8" ht="48" customHeight="1">
      <c r="A8" s="97">
        <v>42745</v>
      </c>
      <c r="B8" s="38">
        <v>235</v>
      </c>
      <c r="C8" s="38" t="s">
        <v>239</v>
      </c>
      <c r="D8" s="35" t="s">
        <v>240</v>
      </c>
      <c r="E8" s="109"/>
      <c r="F8" s="124">
        <v>6000</v>
      </c>
      <c r="G8" s="123">
        <f t="shared" si="0"/>
        <v>385893</v>
      </c>
      <c r="H8" s="38" t="s">
        <v>84</v>
      </c>
    </row>
    <row r="9" spans="1:8" ht="17.25" customHeight="1">
      <c r="A9" s="97">
        <v>42784</v>
      </c>
      <c r="B9" s="38">
        <v>292</v>
      </c>
      <c r="C9" s="51" t="s">
        <v>120</v>
      </c>
      <c r="D9" s="56" t="s">
        <v>125</v>
      </c>
      <c r="E9" s="109"/>
      <c r="F9" s="124">
        <v>2485</v>
      </c>
      <c r="G9" s="123">
        <f t="shared" si="0"/>
        <v>383408</v>
      </c>
      <c r="H9" s="51" t="s">
        <v>84</v>
      </c>
    </row>
    <row r="10" spans="1:8" ht="17.25" customHeight="1">
      <c r="A10" s="97">
        <v>42804</v>
      </c>
      <c r="B10" s="38">
        <v>311</v>
      </c>
      <c r="C10" s="51" t="s">
        <v>120</v>
      </c>
      <c r="D10" s="56" t="s">
        <v>126</v>
      </c>
      <c r="E10" s="109"/>
      <c r="F10" s="124">
        <v>1785</v>
      </c>
      <c r="G10" s="123">
        <f t="shared" si="0"/>
        <v>381623</v>
      </c>
      <c r="H10" s="38" t="s">
        <v>84</v>
      </c>
    </row>
    <row r="11" spans="1:8" ht="17.25" customHeight="1">
      <c r="A11" s="97">
        <v>42832</v>
      </c>
      <c r="B11" s="38">
        <v>360</v>
      </c>
      <c r="C11" s="51" t="s">
        <v>120</v>
      </c>
      <c r="D11" s="56" t="s">
        <v>127</v>
      </c>
      <c r="E11" s="109"/>
      <c r="F11" s="124">
        <v>2975</v>
      </c>
      <c r="G11" s="123">
        <f t="shared" si="0"/>
        <v>378648</v>
      </c>
      <c r="H11" s="38" t="s">
        <v>84</v>
      </c>
    </row>
    <row r="12" spans="1:8" ht="17.25" customHeight="1">
      <c r="A12" s="97">
        <v>42859</v>
      </c>
      <c r="B12" s="38">
        <v>400</v>
      </c>
      <c r="C12" s="38" t="s">
        <v>120</v>
      </c>
      <c r="D12" s="58" t="s">
        <v>128</v>
      </c>
      <c r="E12" s="109"/>
      <c r="F12" s="109">
        <v>2520</v>
      </c>
      <c r="G12" s="123">
        <f t="shared" si="0"/>
        <v>376128</v>
      </c>
      <c r="H12" s="38" t="s">
        <v>84</v>
      </c>
    </row>
    <row r="13" spans="1:8" ht="17.25" customHeight="1">
      <c r="A13" s="97">
        <v>42895</v>
      </c>
      <c r="B13" s="38">
        <v>500</v>
      </c>
      <c r="C13" s="38" t="s">
        <v>120</v>
      </c>
      <c r="D13" s="58" t="s">
        <v>129</v>
      </c>
      <c r="E13" s="109"/>
      <c r="F13" s="109">
        <v>2940</v>
      </c>
      <c r="G13" s="123">
        <f t="shared" si="0"/>
        <v>373188</v>
      </c>
      <c r="H13" s="38" t="s">
        <v>84</v>
      </c>
    </row>
    <row r="14" spans="1:8" ht="17.25" customHeight="1" thickBot="1">
      <c r="A14" s="97">
        <v>42926</v>
      </c>
      <c r="B14" s="38">
        <v>612</v>
      </c>
      <c r="C14" s="38" t="s">
        <v>120</v>
      </c>
      <c r="D14" s="58" t="s">
        <v>130</v>
      </c>
      <c r="E14" s="109"/>
      <c r="F14" s="109">
        <v>1680</v>
      </c>
      <c r="G14" s="123">
        <f t="shared" si="0"/>
        <v>371508</v>
      </c>
      <c r="H14" s="38" t="s">
        <v>84</v>
      </c>
    </row>
    <row r="15" spans="1:11" ht="17.25" customHeight="1" thickBot="1">
      <c r="A15" s="142">
        <v>43000</v>
      </c>
      <c r="B15" s="137">
        <v>0</v>
      </c>
      <c r="C15" s="144" t="s">
        <v>85</v>
      </c>
      <c r="D15" s="150" t="s">
        <v>119</v>
      </c>
      <c r="E15" s="151">
        <f>SUM(E4:E14)</f>
        <v>0</v>
      </c>
      <c r="F15" s="151">
        <f>SUM(F4:F14)</f>
        <v>33090</v>
      </c>
      <c r="G15" s="143">
        <f>SUM(G3+E15-F15)</f>
        <v>371508</v>
      </c>
      <c r="H15" s="127"/>
      <c r="J15" s="214"/>
      <c r="K15" s="215"/>
    </row>
    <row r="16" spans="1:7" ht="16.5">
      <c r="A16" s="420"/>
      <c r="B16" s="420"/>
      <c r="C16" s="420"/>
      <c r="D16" s="420"/>
      <c r="E16" s="421"/>
      <c r="F16" s="421"/>
      <c r="G16" s="138"/>
    </row>
    <row r="17" spans="1:7" ht="16.5">
      <c r="A17" s="128"/>
      <c r="B17" s="128"/>
      <c r="C17" s="128"/>
      <c r="D17" s="128"/>
      <c r="E17" s="129"/>
      <c r="F17" s="129"/>
      <c r="G17" s="138"/>
    </row>
    <row r="18" spans="1:7" ht="16.5">
      <c r="A18" s="128"/>
      <c r="B18" s="128"/>
      <c r="C18" s="128"/>
      <c r="D18" s="128"/>
      <c r="E18" s="129"/>
      <c r="F18" s="129"/>
      <c r="G18" s="138"/>
    </row>
    <row r="20" spans="1:8" ht="27" customHeight="1" thickBot="1">
      <c r="A20" s="417" t="s">
        <v>132</v>
      </c>
      <c r="B20" s="418"/>
      <c r="C20" s="418"/>
      <c r="D20" s="418"/>
      <c r="E20" s="418"/>
      <c r="F20" s="418"/>
      <c r="G20" s="418"/>
      <c r="H20" s="419"/>
    </row>
    <row r="21" spans="1:8" ht="17.25" customHeight="1" thickBot="1">
      <c r="A21" s="118" t="s">
        <v>33</v>
      </c>
      <c r="B21" s="119" t="s">
        <v>79</v>
      </c>
      <c r="C21" s="119" t="s">
        <v>80</v>
      </c>
      <c r="D21" s="120" t="s">
        <v>81</v>
      </c>
      <c r="E21" s="121" t="s">
        <v>82</v>
      </c>
      <c r="F21" s="121" t="s">
        <v>83</v>
      </c>
      <c r="G21" s="141" t="s">
        <v>100</v>
      </c>
      <c r="H21" s="122" t="s">
        <v>87</v>
      </c>
    </row>
    <row r="22" spans="1:8" ht="17.25" customHeight="1" thickBot="1">
      <c r="A22" s="146">
        <v>42999</v>
      </c>
      <c r="B22" s="144">
        <v>0</v>
      </c>
      <c r="C22" s="144" t="s">
        <v>99</v>
      </c>
      <c r="D22" s="150" t="s">
        <v>118</v>
      </c>
      <c r="E22" s="385"/>
      <c r="F22" s="147"/>
      <c r="G22" s="148">
        <v>121085</v>
      </c>
      <c r="H22" s="149"/>
    </row>
    <row r="23" spans="1:8" ht="33.75" customHeight="1">
      <c r="A23" s="97">
        <v>42751</v>
      </c>
      <c r="B23" s="38">
        <v>242</v>
      </c>
      <c r="C23" s="51" t="s">
        <v>120</v>
      </c>
      <c r="D23" s="58" t="s">
        <v>136</v>
      </c>
      <c r="E23" s="109">
        <v>4000</v>
      </c>
      <c r="F23" s="109"/>
      <c r="G23" s="123">
        <f>SUM(G22+E23-F23)</f>
        <v>125085</v>
      </c>
      <c r="H23" s="38" t="s">
        <v>86</v>
      </c>
    </row>
    <row r="24" spans="1:8" ht="33.75" customHeight="1" thickBot="1">
      <c r="A24" s="97">
        <v>42936</v>
      </c>
      <c r="B24" s="38">
        <v>620</v>
      </c>
      <c r="C24" s="51" t="s">
        <v>85</v>
      </c>
      <c r="D24" s="52" t="s">
        <v>164</v>
      </c>
      <c r="E24" s="124"/>
      <c r="F24" s="124">
        <v>1489</v>
      </c>
      <c r="G24" s="123">
        <f>SUM(G23+E24-F24)</f>
        <v>123596</v>
      </c>
      <c r="H24" s="232"/>
    </row>
    <row r="25" spans="1:8" ht="17.25" thickBot="1">
      <c r="A25" s="142">
        <v>43000</v>
      </c>
      <c r="B25" s="137">
        <v>0</v>
      </c>
      <c r="C25" s="144" t="s">
        <v>85</v>
      </c>
      <c r="D25" s="150" t="s">
        <v>119</v>
      </c>
      <c r="E25" s="151">
        <f>SUM(E23:E23)</f>
        <v>4000</v>
      </c>
      <c r="F25" s="151">
        <f>SUM(F23:F24)</f>
        <v>1489</v>
      </c>
      <c r="G25" s="213">
        <f>SUM(G22+E25-F25)</f>
        <v>123596</v>
      </c>
      <c r="H25" s="127"/>
    </row>
    <row r="29" spans="1:8" ht="16.5">
      <c r="A29" s="128"/>
      <c r="B29" s="128"/>
      <c r="C29" s="128"/>
      <c r="D29" s="128"/>
      <c r="E29" s="130"/>
      <c r="F29" s="130"/>
      <c r="G29" s="130"/>
      <c r="H29" s="46"/>
    </row>
    <row r="31" spans="1:8" ht="27" customHeight="1" thickBot="1">
      <c r="A31" s="417" t="s">
        <v>133</v>
      </c>
      <c r="B31" s="418"/>
      <c r="C31" s="418"/>
      <c r="D31" s="418"/>
      <c r="E31" s="418"/>
      <c r="F31" s="418"/>
      <c r="G31" s="418"/>
      <c r="H31" s="419"/>
    </row>
    <row r="32" spans="1:8" s="36" customFormat="1" ht="17.25" customHeight="1" thickBot="1">
      <c r="A32" s="131" t="s">
        <v>33</v>
      </c>
      <c r="B32" s="132" t="s">
        <v>79</v>
      </c>
      <c r="C32" s="132" t="s">
        <v>80</v>
      </c>
      <c r="D32" s="133" t="s">
        <v>81</v>
      </c>
      <c r="E32" s="134" t="s">
        <v>82</v>
      </c>
      <c r="F32" s="134" t="s">
        <v>83</v>
      </c>
      <c r="G32" s="141" t="s">
        <v>100</v>
      </c>
      <c r="H32" s="122" t="s">
        <v>87</v>
      </c>
    </row>
    <row r="33" spans="1:8" s="36" customFormat="1" ht="17.25" customHeight="1" thickBot="1">
      <c r="A33" s="146">
        <v>42999</v>
      </c>
      <c r="B33" s="144">
        <v>0</v>
      </c>
      <c r="C33" s="144" t="s">
        <v>99</v>
      </c>
      <c r="D33" s="150" t="s">
        <v>118</v>
      </c>
      <c r="E33" s="385"/>
      <c r="F33" s="147"/>
      <c r="G33" s="148">
        <v>108602</v>
      </c>
      <c r="H33" s="149"/>
    </row>
    <row r="34" spans="1:8" s="36" customFormat="1" ht="33.75" customHeight="1" thickBot="1">
      <c r="A34" s="97">
        <v>42937</v>
      </c>
      <c r="B34" s="38">
        <v>621</v>
      </c>
      <c r="C34" s="51" t="s">
        <v>165</v>
      </c>
      <c r="D34" s="52" t="s">
        <v>166</v>
      </c>
      <c r="E34" s="124"/>
      <c r="F34" s="124">
        <v>54000</v>
      </c>
      <c r="G34" s="148">
        <f>SUM(G33+E34-F34)</f>
        <v>54602</v>
      </c>
      <c r="H34" s="149"/>
    </row>
    <row r="35" spans="1:8" ht="15.75" customHeight="1" thickBot="1">
      <c r="A35" s="142">
        <v>43000</v>
      </c>
      <c r="B35" s="137">
        <v>0</v>
      </c>
      <c r="C35" s="144" t="s">
        <v>85</v>
      </c>
      <c r="D35" s="150" t="s">
        <v>119</v>
      </c>
      <c r="E35" s="151">
        <f>SUM(E33:E34)</f>
        <v>0</v>
      </c>
      <c r="F35" s="151">
        <f>SUM(F33:F34)</f>
        <v>54000</v>
      </c>
      <c r="G35" s="143">
        <f>SUM(G33+E35-F35)</f>
        <v>54602</v>
      </c>
      <c r="H35" s="127"/>
    </row>
    <row r="36" spans="1:8" ht="16.5">
      <c r="A36" s="128"/>
      <c r="B36" s="128"/>
      <c r="C36" s="128"/>
      <c r="D36" s="128"/>
      <c r="E36" s="130"/>
      <c r="F36" s="130"/>
      <c r="G36" s="130"/>
      <c r="H36" s="46"/>
    </row>
    <row r="37" spans="1:8" ht="16.5">
      <c r="A37" s="289"/>
      <c r="B37" s="289"/>
      <c r="C37" s="289"/>
      <c r="D37" s="289"/>
      <c r="E37" s="130"/>
      <c r="F37" s="130"/>
      <c r="G37" s="130"/>
      <c r="H37" s="46"/>
    </row>
    <row r="38" spans="1:8" ht="16.5">
      <c r="A38" s="128"/>
      <c r="B38" s="128"/>
      <c r="C38" s="128"/>
      <c r="D38" s="128"/>
      <c r="E38" s="130"/>
      <c r="F38" s="130"/>
      <c r="G38" s="130"/>
      <c r="H38" s="46"/>
    </row>
    <row r="39" spans="1:8" ht="16.5">
      <c r="A39" s="135"/>
      <c r="B39" s="135"/>
      <c r="C39" s="135"/>
      <c r="D39" s="135"/>
      <c r="E39" s="136"/>
      <c r="F39" s="136"/>
      <c r="G39" s="136"/>
      <c r="H39" s="46"/>
    </row>
    <row r="41" spans="1:8" ht="27" customHeight="1" thickBot="1">
      <c r="A41" s="417" t="s">
        <v>167</v>
      </c>
      <c r="B41" s="418"/>
      <c r="C41" s="418"/>
      <c r="D41" s="418"/>
      <c r="E41" s="418"/>
      <c r="F41" s="418"/>
      <c r="G41" s="418"/>
      <c r="H41" s="419"/>
    </row>
    <row r="42" spans="1:8" s="36" customFormat="1" ht="17.25" customHeight="1" thickBot="1">
      <c r="A42" s="131" t="s">
        <v>33</v>
      </c>
      <c r="B42" s="132" t="s">
        <v>79</v>
      </c>
      <c r="C42" s="132" t="s">
        <v>80</v>
      </c>
      <c r="D42" s="133" t="s">
        <v>81</v>
      </c>
      <c r="E42" s="134" t="s">
        <v>82</v>
      </c>
      <c r="F42" s="134" t="s">
        <v>83</v>
      </c>
      <c r="G42" s="141" t="s">
        <v>100</v>
      </c>
      <c r="H42" s="122" t="s">
        <v>87</v>
      </c>
    </row>
    <row r="43" spans="1:8" s="36" customFormat="1" ht="17.25" customHeight="1" thickBot="1">
      <c r="A43" s="146">
        <v>42999</v>
      </c>
      <c r="B43" s="144">
        <v>0</v>
      </c>
      <c r="C43" s="144" t="s">
        <v>99</v>
      </c>
      <c r="D43" s="150" t="s">
        <v>118</v>
      </c>
      <c r="E43" s="147"/>
      <c r="F43" s="147"/>
      <c r="G43" s="148">
        <v>178188</v>
      </c>
      <c r="H43" s="149"/>
    </row>
    <row r="44" spans="1:8" ht="17.25" customHeight="1" thickBot="1">
      <c r="A44" s="142">
        <v>43000</v>
      </c>
      <c r="B44" s="137">
        <v>0</v>
      </c>
      <c r="C44" s="144" t="s">
        <v>85</v>
      </c>
      <c r="D44" s="150" t="s">
        <v>119</v>
      </c>
      <c r="E44" s="151"/>
      <c r="F44" s="151"/>
      <c r="G44" s="148">
        <v>178188</v>
      </c>
      <c r="H44" s="127"/>
    </row>
    <row r="45" spans="1:8" ht="17.25" customHeight="1">
      <c r="A45" s="204"/>
      <c r="B45" s="135"/>
      <c r="C45" s="205"/>
      <c r="D45" s="206"/>
      <c r="E45" s="207"/>
      <c r="F45" s="207"/>
      <c r="G45" s="208"/>
      <c r="H45" s="46"/>
    </row>
    <row r="47" spans="1:8" ht="27" customHeight="1" thickBot="1">
      <c r="A47" s="417" t="s">
        <v>134</v>
      </c>
      <c r="B47" s="418"/>
      <c r="C47" s="418"/>
      <c r="D47" s="418"/>
      <c r="E47" s="418"/>
      <c r="F47" s="418"/>
      <c r="G47" s="418"/>
      <c r="H47" s="419"/>
    </row>
    <row r="48" spans="1:8" s="36" customFormat="1" ht="17.25" customHeight="1" thickBot="1">
      <c r="A48" s="131" t="s">
        <v>33</v>
      </c>
      <c r="B48" s="132" t="s">
        <v>79</v>
      </c>
      <c r="C48" s="132" t="s">
        <v>80</v>
      </c>
      <c r="D48" s="133" t="s">
        <v>81</v>
      </c>
      <c r="E48" s="134" t="s">
        <v>82</v>
      </c>
      <c r="F48" s="134" t="s">
        <v>83</v>
      </c>
      <c r="G48" s="141" t="s">
        <v>100</v>
      </c>
      <c r="H48" s="122" t="s">
        <v>87</v>
      </c>
    </row>
    <row r="49" spans="1:8" s="36" customFormat="1" ht="17.25" customHeight="1" thickBot="1">
      <c r="A49" s="146">
        <v>42999</v>
      </c>
      <c r="B49" s="144">
        <v>0</v>
      </c>
      <c r="C49" s="144" t="s">
        <v>99</v>
      </c>
      <c r="D49" s="150" t="s">
        <v>118</v>
      </c>
      <c r="E49" s="385"/>
      <c r="F49" s="147"/>
      <c r="G49" s="148">
        <v>56610</v>
      </c>
      <c r="H49" s="149"/>
    </row>
    <row r="50" spans="1:8" ht="18.75" customHeight="1">
      <c r="A50" s="97">
        <v>42662</v>
      </c>
      <c r="B50" s="38">
        <v>32</v>
      </c>
      <c r="C50" s="38" t="s">
        <v>120</v>
      </c>
      <c r="D50" s="292" t="s">
        <v>404</v>
      </c>
      <c r="E50" s="109"/>
      <c r="F50" s="109">
        <v>1500</v>
      </c>
      <c r="G50" s="123">
        <f>SUM(G49+E50-F50)</f>
        <v>55110</v>
      </c>
      <c r="H50" s="219" t="s">
        <v>40</v>
      </c>
    </row>
    <row r="51" spans="1:8" ht="18.75" customHeight="1">
      <c r="A51" s="97">
        <v>42662</v>
      </c>
      <c r="B51" s="38">
        <v>33</v>
      </c>
      <c r="C51" s="38" t="s">
        <v>120</v>
      </c>
      <c r="D51" s="294" t="s">
        <v>405</v>
      </c>
      <c r="E51" s="109"/>
      <c r="F51" s="109">
        <v>2000</v>
      </c>
      <c r="G51" s="123">
        <f aca="true" t="shared" si="1" ref="G51:G64">SUM(G50+E51-F51)</f>
        <v>53110</v>
      </c>
      <c r="H51" s="191" t="s">
        <v>40</v>
      </c>
    </row>
    <row r="52" spans="1:8" ht="29.25" customHeight="1">
      <c r="A52" s="97">
        <v>42705</v>
      </c>
      <c r="B52" s="38">
        <v>137</v>
      </c>
      <c r="C52" s="38" t="s">
        <v>120</v>
      </c>
      <c r="D52" s="235" t="s">
        <v>406</v>
      </c>
      <c r="E52" s="109"/>
      <c r="F52" s="109">
        <v>3600</v>
      </c>
      <c r="G52" s="123">
        <f t="shared" si="1"/>
        <v>49510</v>
      </c>
      <c r="H52" s="38" t="s">
        <v>40</v>
      </c>
    </row>
    <row r="53" spans="1:8" ht="29.25" customHeight="1">
      <c r="A53" s="97">
        <v>42705</v>
      </c>
      <c r="B53" s="38">
        <v>139</v>
      </c>
      <c r="C53" s="38" t="s">
        <v>120</v>
      </c>
      <c r="D53" s="235" t="s">
        <v>407</v>
      </c>
      <c r="E53" s="124"/>
      <c r="F53" s="124">
        <v>1000</v>
      </c>
      <c r="G53" s="123">
        <f t="shared" si="1"/>
        <v>48510</v>
      </c>
      <c r="H53" s="38" t="s">
        <v>40</v>
      </c>
    </row>
    <row r="54" spans="1:8" ht="29.25" customHeight="1">
      <c r="A54" s="97">
        <v>42705</v>
      </c>
      <c r="B54" s="38">
        <v>141</v>
      </c>
      <c r="C54" s="38" t="s">
        <v>120</v>
      </c>
      <c r="D54" s="235" t="s">
        <v>408</v>
      </c>
      <c r="E54" s="124"/>
      <c r="F54" s="124">
        <v>5000</v>
      </c>
      <c r="G54" s="123">
        <f t="shared" si="1"/>
        <v>43510</v>
      </c>
      <c r="H54" s="38" t="s">
        <v>40</v>
      </c>
    </row>
    <row r="55" spans="1:8" ht="29.25" customHeight="1">
      <c r="A55" s="97">
        <v>42705</v>
      </c>
      <c r="B55" s="38">
        <v>142</v>
      </c>
      <c r="C55" s="38" t="s">
        <v>120</v>
      </c>
      <c r="D55" s="293" t="s">
        <v>409</v>
      </c>
      <c r="E55" s="124"/>
      <c r="F55" s="124">
        <v>8681</v>
      </c>
      <c r="G55" s="123">
        <f t="shared" si="1"/>
        <v>34829</v>
      </c>
      <c r="H55" s="38" t="s">
        <v>40</v>
      </c>
    </row>
    <row r="56" spans="1:8" ht="18.75" customHeight="1">
      <c r="A56" s="97">
        <v>42705</v>
      </c>
      <c r="B56" s="38">
        <v>143</v>
      </c>
      <c r="C56" s="38" t="s">
        <v>120</v>
      </c>
      <c r="D56" s="235" t="s">
        <v>1234</v>
      </c>
      <c r="E56" s="109"/>
      <c r="F56" s="109">
        <v>3000</v>
      </c>
      <c r="G56" s="123">
        <f t="shared" si="1"/>
        <v>31829</v>
      </c>
      <c r="H56" s="38" t="s">
        <v>40</v>
      </c>
    </row>
    <row r="57" spans="1:8" ht="18.75" customHeight="1">
      <c r="A57" s="97">
        <v>42705</v>
      </c>
      <c r="B57" s="38">
        <v>145</v>
      </c>
      <c r="C57" s="38" t="s">
        <v>120</v>
      </c>
      <c r="D57" s="379" t="s">
        <v>1235</v>
      </c>
      <c r="E57" s="109"/>
      <c r="F57" s="109">
        <v>4400</v>
      </c>
      <c r="G57" s="123">
        <f t="shared" si="1"/>
        <v>27429</v>
      </c>
      <c r="H57" s="38" t="s">
        <v>40</v>
      </c>
    </row>
    <row r="58" spans="1:8" ht="29.25" customHeight="1">
      <c r="A58" s="97">
        <v>42716</v>
      </c>
      <c r="B58" s="38">
        <v>168</v>
      </c>
      <c r="C58" s="38" t="s">
        <v>120</v>
      </c>
      <c r="D58" s="235" t="s">
        <v>410</v>
      </c>
      <c r="E58" s="123"/>
      <c r="F58" s="123">
        <v>10000</v>
      </c>
      <c r="G58" s="123">
        <f t="shared" si="1"/>
        <v>17429</v>
      </c>
      <c r="H58" s="38" t="s">
        <v>40</v>
      </c>
    </row>
    <row r="59" spans="1:8" ht="29.25" customHeight="1">
      <c r="A59" s="97">
        <v>42830</v>
      </c>
      <c r="B59" s="38">
        <v>352</v>
      </c>
      <c r="C59" s="38" t="s">
        <v>120</v>
      </c>
      <c r="D59" s="235" t="s">
        <v>411</v>
      </c>
      <c r="E59" s="109"/>
      <c r="F59" s="109">
        <v>9000</v>
      </c>
      <c r="G59" s="123">
        <f t="shared" si="1"/>
        <v>8429</v>
      </c>
      <c r="H59" s="38" t="s">
        <v>40</v>
      </c>
    </row>
    <row r="60" spans="1:8" ht="29.25" customHeight="1">
      <c r="A60" s="97">
        <v>42830</v>
      </c>
      <c r="B60" s="38">
        <v>353</v>
      </c>
      <c r="C60" s="38" t="s">
        <v>120</v>
      </c>
      <c r="D60" s="235" t="s">
        <v>412</v>
      </c>
      <c r="E60" s="109"/>
      <c r="F60" s="109">
        <v>4100</v>
      </c>
      <c r="G60" s="123">
        <f t="shared" si="1"/>
        <v>4329</v>
      </c>
      <c r="H60" s="38" t="s">
        <v>40</v>
      </c>
    </row>
    <row r="61" spans="1:8" ht="36" customHeight="1">
      <c r="A61" s="97">
        <v>42872</v>
      </c>
      <c r="B61" s="38">
        <v>428</v>
      </c>
      <c r="C61" s="216" t="s">
        <v>137</v>
      </c>
      <c r="D61" s="380" t="s">
        <v>1236</v>
      </c>
      <c r="E61" s="44"/>
      <c r="F61" s="217">
        <v>2191</v>
      </c>
      <c r="G61" s="123">
        <f t="shared" si="1"/>
        <v>2138</v>
      </c>
      <c r="H61" s="38" t="s">
        <v>40</v>
      </c>
    </row>
    <row r="62" spans="1:8" ht="40.5" customHeight="1">
      <c r="A62" s="97">
        <v>42888</v>
      </c>
      <c r="B62" s="38">
        <v>484</v>
      </c>
      <c r="C62" s="38" t="s">
        <v>120</v>
      </c>
      <c r="D62" s="235" t="s">
        <v>413</v>
      </c>
      <c r="E62" s="109"/>
      <c r="F62" s="109">
        <v>300</v>
      </c>
      <c r="G62" s="123">
        <f t="shared" si="1"/>
        <v>1838</v>
      </c>
      <c r="H62" s="38" t="s">
        <v>40</v>
      </c>
    </row>
    <row r="63" spans="1:8" ht="27" customHeight="1">
      <c r="A63" s="97">
        <v>42899</v>
      </c>
      <c r="B63" s="38">
        <v>507</v>
      </c>
      <c r="C63" s="38" t="s">
        <v>120</v>
      </c>
      <c r="D63" s="295" t="s">
        <v>138</v>
      </c>
      <c r="E63" s="124">
        <v>145158</v>
      </c>
      <c r="F63" s="124"/>
      <c r="G63" s="123">
        <f t="shared" si="1"/>
        <v>146996</v>
      </c>
      <c r="H63" s="38" t="s">
        <v>40</v>
      </c>
    </row>
    <row r="64" spans="1:8" ht="18.75" customHeight="1" thickBot="1">
      <c r="A64" s="97">
        <v>42902</v>
      </c>
      <c r="B64" s="38">
        <v>514</v>
      </c>
      <c r="C64" s="38" t="s">
        <v>120</v>
      </c>
      <c r="D64" s="35" t="s">
        <v>139</v>
      </c>
      <c r="E64" s="109"/>
      <c r="F64" s="109">
        <v>5000</v>
      </c>
      <c r="G64" s="123">
        <f t="shared" si="1"/>
        <v>141996</v>
      </c>
      <c r="H64" s="38" t="s">
        <v>40</v>
      </c>
    </row>
    <row r="65" spans="1:8" ht="17.25" customHeight="1" thickBot="1">
      <c r="A65" s="142">
        <v>43000</v>
      </c>
      <c r="B65" s="137">
        <v>0</v>
      </c>
      <c r="C65" s="144" t="s">
        <v>85</v>
      </c>
      <c r="D65" s="150" t="s">
        <v>119</v>
      </c>
      <c r="E65" s="151">
        <f>SUM(E50:E64)</f>
        <v>145158</v>
      </c>
      <c r="F65" s="151">
        <f>SUM(F50:F64)</f>
        <v>59772</v>
      </c>
      <c r="G65" s="143">
        <f>SUM(G49+E65-F65)</f>
        <v>141996</v>
      </c>
      <c r="H65" s="127"/>
    </row>
    <row r="68" spans="1:8" ht="27" customHeight="1" thickBot="1">
      <c r="A68" s="417" t="s">
        <v>135</v>
      </c>
      <c r="B68" s="418"/>
      <c r="C68" s="418"/>
      <c r="D68" s="418"/>
      <c r="E68" s="418"/>
      <c r="F68" s="418"/>
      <c r="G68" s="418"/>
      <c r="H68" s="419"/>
    </row>
    <row r="69" spans="1:8" s="36" customFormat="1" ht="17.25" customHeight="1" thickBot="1">
      <c r="A69" s="131" t="s">
        <v>33</v>
      </c>
      <c r="B69" s="132" t="s">
        <v>79</v>
      </c>
      <c r="C69" s="132" t="s">
        <v>80</v>
      </c>
      <c r="D69" s="133" t="s">
        <v>81</v>
      </c>
      <c r="E69" s="134" t="s">
        <v>82</v>
      </c>
      <c r="F69" s="134" t="s">
        <v>83</v>
      </c>
      <c r="G69" s="141" t="s">
        <v>100</v>
      </c>
      <c r="H69" s="122" t="s">
        <v>87</v>
      </c>
    </row>
    <row r="70" spans="1:8" s="36" customFormat="1" ht="17.25" customHeight="1" thickBot="1">
      <c r="A70" s="146">
        <v>42999</v>
      </c>
      <c r="B70" s="144">
        <v>0</v>
      </c>
      <c r="C70" s="144" t="s">
        <v>99</v>
      </c>
      <c r="D70" s="150" t="s">
        <v>118</v>
      </c>
      <c r="E70" s="385"/>
      <c r="F70" s="147"/>
      <c r="G70" s="148">
        <v>595</v>
      </c>
      <c r="H70" s="221"/>
    </row>
    <row r="71" spans="1:8" s="36" customFormat="1" ht="78" customHeight="1" thickBot="1">
      <c r="A71" s="97">
        <v>42937</v>
      </c>
      <c r="B71" s="38">
        <v>626</v>
      </c>
      <c r="C71" s="51" t="s">
        <v>239</v>
      </c>
      <c r="D71" s="35" t="s">
        <v>241</v>
      </c>
      <c r="E71" s="220"/>
      <c r="F71" s="231">
        <v>595</v>
      </c>
      <c r="G71" s="229">
        <f>SUM(G70+E71-F71)</f>
        <v>0</v>
      </c>
      <c r="H71" s="219" t="s">
        <v>101</v>
      </c>
    </row>
    <row r="72" spans="1:8" ht="17.25" customHeight="1" thickBot="1">
      <c r="A72" s="142">
        <v>43000</v>
      </c>
      <c r="B72" s="137">
        <v>0</v>
      </c>
      <c r="C72" s="144" t="s">
        <v>85</v>
      </c>
      <c r="D72" s="150" t="s">
        <v>119</v>
      </c>
      <c r="E72" s="151">
        <f>SUM(E70:E71)</f>
        <v>0</v>
      </c>
      <c r="F72" s="151">
        <f>SUM(F70:F71)</f>
        <v>595</v>
      </c>
      <c r="G72" s="143">
        <v>0</v>
      </c>
      <c r="H72" s="127"/>
    </row>
    <row r="74" spans="1:8" ht="27" customHeight="1" thickBot="1">
      <c r="A74" s="417" t="s">
        <v>140</v>
      </c>
      <c r="B74" s="418"/>
      <c r="C74" s="418"/>
      <c r="D74" s="418"/>
      <c r="E74" s="418"/>
      <c r="F74" s="418"/>
      <c r="G74" s="418"/>
      <c r="H74" s="419"/>
    </row>
    <row r="75" spans="1:8" ht="17.25" customHeight="1" thickBot="1">
      <c r="A75" s="118" t="s">
        <v>33</v>
      </c>
      <c r="B75" s="119" t="s">
        <v>79</v>
      </c>
      <c r="C75" s="119" t="s">
        <v>80</v>
      </c>
      <c r="D75" s="120" t="s">
        <v>81</v>
      </c>
      <c r="E75" s="121" t="s">
        <v>82</v>
      </c>
      <c r="F75" s="121" t="s">
        <v>83</v>
      </c>
      <c r="G75" s="141" t="s">
        <v>100</v>
      </c>
      <c r="H75" s="122" t="s">
        <v>87</v>
      </c>
    </row>
    <row r="76" spans="1:8" ht="48.75" customHeight="1">
      <c r="A76" s="97">
        <v>42644</v>
      </c>
      <c r="B76" s="38">
        <v>7</v>
      </c>
      <c r="C76" s="38" t="s">
        <v>120</v>
      </c>
      <c r="D76" s="56" t="s">
        <v>393</v>
      </c>
      <c r="E76" s="109">
        <v>38000</v>
      </c>
      <c r="F76" s="109"/>
      <c r="G76" s="123">
        <f>SUM(E76-F76)</f>
        <v>38000</v>
      </c>
      <c r="H76" s="191" t="s">
        <v>40</v>
      </c>
    </row>
    <row r="77" spans="1:8" ht="33.75" customHeight="1">
      <c r="A77" s="97">
        <v>42644</v>
      </c>
      <c r="B77" s="38">
        <v>8</v>
      </c>
      <c r="C77" s="38" t="s">
        <v>120</v>
      </c>
      <c r="D77" s="56" t="s">
        <v>394</v>
      </c>
      <c r="E77" s="109">
        <v>30000</v>
      </c>
      <c r="F77" s="109"/>
      <c r="G77" s="123">
        <f>SUM(G76+E77-F77)</f>
        <v>68000</v>
      </c>
      <c r="H77" s="38" t="s">
        <v>40</v>
      </c>
    </row>
    <row r="78" spans="1:8" ht="33.75" customHeight="1">
      <c r="A78" s="97">
        <v>42647</v>
      </c>
      <c r="B78" s="38">
        <v>13</v>
      </c>
      <c r="C78" s="125" t="s">
        <v>120</v>
      </c>
      <c r="D78" s="56" t="s">
        <v>395</v>
      </c>
      <c r="E78" s="109">
        <v>10000</v>
      </c>
      <c r="F78" s="126"/>
      <c r="G78" s="123">
        <f aca="true" t="shared" si="2" ref="G78:G86">SUM(G77+E78-F78)</f>
        <v>78000</v>
      </c>
      <c r="H78" s="38" t="s">
        <v>40</v>
      </c>
    </row>
    <row r="79" spans="1:8" ht="18.75" customHeight="1">
      <c r="A79" s="97">
        <v>42647</v>
      </c>
      <c r="B79" s="38">
        <v>16</v>
      </c>
      <c r="C79" s="38" t="s">
        <v>120</v>
      </c>
      <c r="D79" s="35" t="s">
        <v>396</v>
      </c>
      <c r="E79" s="113">
        <v>5000</v>
      </c>
      <c r="F79" s="109"/>
      <c r="G79" s="123">
        <f t="shared" si="2"/>
        <v>83000</v>
      </c>
      <c r="H79" s="38" t="s">
        <v>40</v>
      </c>
    </row>
    <row r="80" spans="1:8" ht="33" customHeight="1">
      <c r="A80" s="97">
        <v>42655</v>
      </c>
      <c r="B80" s="38">
        <v>24</v>
      </c>
      <c r="C80" s="125" t="s">
        <v>120</v>
      </c>
      <c r="D80" s="222" t="s">
        <v>397</v>
      </c>
      <c r="E80" s="109">
        <v>40000</v>
      </c>
      <c r="F80" s="109"/>
      <c r="G80" s="123">
        <f t="shared" si="2"/>
        <v>123000</v>
      </c>
      <c r="H80" s="38" t="s">
        <v>40</v>
      </c>
    </row>
    <row r="81" spans="1:8" ht="20.25" customHeight="1">
      <c r="A81" s="97">
        <v>42655</v>
      </c>
      <c r="B81" s="38">
        <v>25</v>
      </c>
      <c r="C81" s="38" t="s">
        <v>120</v>
      </c>
      <c r="D81" s="35" t="s">
        <v>398</v>
      </c>
      <c r="E81" s="109">
        <v>20000</v>
      </c>
      <c r="F81" s="109"/>
      <c r="G81" s="123">
        <f t="shared" si="2"/>
        <v>143000</v>
      </c>
      <c r="H81" s="38" t="s">
        <v>40</v>
      </c>
    </row>
    <row r="82" spans="1:8" ht="20.25" customHeight="1">
      <c r="A82" s="97">
        <v>42662</v>
      </c>
      <c r="B82" s="38">
        <v>30</v>
      </c>
      <c r="C82" s="38" t="s">
        <v>120</v>
      </c>
      <c r="D82" s="58" t="s">
        <v>399</v>
      </c>
      <c r="E82" s="109">
        <v>12000</v>
      </c>
      <c r="F82" s="109"/>
      <c r="G82" s="123">
        <f t="shared" si="2"/>
        <v>155000</v>
      </c>
      <c r="H82" s="38" t="s">
        <v>40</v>
      </c>
    </row>
    <row r="83" spans="1:8" ht="47.25" customHeight="1">
      <c r="A83" s="97">
        <v>42674</v>
      </c>
      <c r="B83" s="38">
        <v>61</v>
      </c>
      <c r="C83" s="223" t="s">
        <v>120</v>
      </c>
      <c r="D83" s="224" t="s">
        <v>400</v>
      </c>
      <c r="E83" s="109"/>
      <c r="F83" s="109">
        <v>11760</v>
      </c>
      <c r="G83" s="123">
        <f t="shared" si="2"/>
        <v>143240</v>
      </c>
      <c r="H83" s="38" t="s">
        <v>40</v>
      </c>
    </row>
    <row r="84" spans="1:8" ht="33" customHeight="1">
      <c r="A84" s="97">
        <v>42705</v>
      </c>
      <c r="B84" s="38">
        <v>144</v>
      </c>
      <c r="C84" s="38" t="s">
        <v>120</v>
      </c>
      <c r="D84" s="58" t="s">
        <v>401</v>
      </c>
      <c r="E84" s="109"/>
      <c r="F84" s="109">
        <v>87400</v>
      </c>
      <c r="G84" s="123">
        <f t="shared" si="2"/>
        <v>55840</v>
      </c>
      <c r="H84" s="38" t="s">
        <v>40</v>
      </c>
    </row>
    <row r="85" spans="1:8" ht="33" customHeight="1">
      <c r="A85" s="97">
        <v>42877</v>
      </c>
      <c r="B85" s="38">
        <v>440</v>
      </c>
      <c r="C85" s="216" t="s">
        <v>137</v>
      </c>
      <c r="D85" s="185" t="s">
        <v>402</v>
      </c>
      <c r="E85" s="109"/>
      <c r="F85" s="109">
        <v>3420</v>
      </c>
      <c r="G85" s="123">
        <f t="shared" si="2"/>
        <v>52420</v>
      </c>
      <c r="H85" s="38" t="s">
        <v>40</v>
      </c>
    </row>
    <row r="86" spans="1:8" ht="33" customHeight="1" thickBot="1">
      <c r="A86" s="97">
        <v>42905</v>
      </c>
      <c r="B86" s="38">
        <v>527</v>
      </c>
      <c r="C86" s="51" t="s">
        <v>120</v>
      </c>
      <c r="D86" s="52" t="s">
        <v>403</v>
      </c>
      <c r="E86" s="109">
        <v>16200</v>
      </c>
      <c r="F86" s="109"/>
      <c r="G86" s="123">
        <f t="shared" si="2"/>
        <v>68620</v>
      </c>
      <c r="H86" s="38" t="s">
        <v>40</v>
      </c>
    </row>
    <row r="87" spans="1:8" ht="17.25" thickBot="1">
      <c r="A87" s="142">
        <v>43000</v>
      </c>
      <c r="B87" s="137">
        <v>0</v>
      </c>
      <c r="C87" s="144" t="s">
        <v>85</v>
      </c>
      <c r="D87" s="150" t="s">
        <v>119</v>
      </c>
      <c r="E87" s="151">
        <f>SUM(E76:E86)</f>
        <v>171200</v>
      </c>
      <c r="F87" s="151">
        <f>SUM(F76:F86)</f>
        <v>102580</v>
      </c>
      <c r="G87" s="143">
        <f>SUM(E87-F87)</f>
        <v>68620</v>
      </c>
      <c r="H87" s="127"/>
    </row>
    <row r="91" spans="1:8" ht="27" customHeight="1" thickBot="1">
      <c r="A91" s="417" t="s">
        <v>141</v>
      </c>
      <c r="B91" s="418"/>
      <c r="C91" s="418"/>
      <c r="D91" s="418"/>
      <c r="E91" s="418"/>
      <c r="F91" s="418"/>
      <c r="G91" s="418"/>
      <c r="H91" s="419"/>
    </row>
    <row r="92" spans="1:8" s="36" customFormat="1" ht="17.25" customHeight="1" thickBot="1">
      <c r="A92" s="131" t="s">
        <v>33</v>
      </c>
      <c r="B92" s="132" t="s">
        <v>79</v>
      </c>
      <c r="C92" s="132" t="s">
        <v>80</v>
      </c>
      <c r="D92" s="133" t="s">
        <v>81</v>
      </c>
      <c r="E92" s="134" t="s">
        <v>82</v>
      </c>
      <c r="F92" s="134" t="s">
        <v>83</v>
      </c>
      <c r="G92" s="141" t="s">
        <v>100</v>
      </c>
      <c r="H92" s="122" t="s">
        <v>87</v>
      </c>
    </row>
    <row r="93" spans="1:8" s="36" customFormat="1" ht="34.5" customHeight="1">
      <c r="A93" s="97">
        <v>42691</v>
      </c>
      <c r="B93" s="38">
        <v>95</v>
      </c>
      <c r="C93" s="38" t="s">
        <v>120</v>
      </c>
      <c r="D93" s="218" t="s">
        <v>142</v>
      </c>
      <c r="E93" s="109">
        <v>318407</v>
      </c>
      <c r="F93" s="109"/>
      <c r="G93" s="227">
        <f>SUM(E93-F93)</f>
        <v>318407</v>
      </c>
      <c r="H93" s="38" t="s">
        <v>149</v>
      </c>
    </row>
    <row r="94" spans="1:8" s="36" customFormat="1" ht="17.25" customHeight="1">
      <c r="A94" s="97">
        <v>42741</v>
      </c>
      <c r="B94" s="38">
        <v>233</v>
      </c>
      <c r="C94" s="51" t="s">
        <v>85</v>
      </c>
      <c r="D94" s="52" t="s">
        <v>143</v>
      </c>
      <c r="E94" s="124"/>
      <c r="F94" s="124">
        <v>25998</v>
      </c>
      <c r="G94" s="227">
        <f aca="true" t="shared" si="3" ref="G94:G99">SUM(G93+E94-F94)</f>
        <v>292409</v>
      </c>
      <c r="H94" s="51" t="s">
        <v>150</v>
      </c>
    </row>
    <row r="95" spans="1:8" s="36" customFormat="1" ht="36" customHeight="1">
      <c r="A95" s="97">
        <v>42751</v>
      </c>
      <c r="B95" s="38">
        <v>239</v>
      </c>
      <c r="C95" s="51" t="s">
        <v>120</v>
      </c>
      <c r="D95" s="55" t="s">
        <v>144</v>
      </c>
      <c r="E95" s="109"/>
      <c r="F95" s="109">
        <v>10000</v>
      </c>
      <c r="G95" s="227">
        <f t="shared" si="3"/>
        <v>282409</v>
      </c>
      <c r="H95" s="51" t="s">
        <v>150</v>
      </c>
    </row>
    <row r="96" spans="1:8" s="36" customFormat="1" ht="17.25" customHeight="1">
      <c r="A96" s="97">
        <v>42859</v>
      </c>
      <c r="B96" s="38">
        <v>395</v>
      </c>
      <c r="C96" s="38" t="s">
        <v>120</v>
      </c>
      <c r="D96" s="58" t="s">
        <v>145</v>
      </c>
      <c r="E96" s="109"/>
      <c r="F96" s="109">
        <v>40000</v>
      </c>
      <c r="G96" s="227">
        <f t="shared" si="3"/>
        <v>242409</v>
      </c>
      <c r="H96" s="38" t="s">
        <v>150</v>
      </c>
    </row>
    <row r="97" spans="1:8" s="36" customFormat="1" ht="17.25" customHeight="1">
      <c r="A97" s="97">
        <v>42871</v>
      </c>
      <c r="B97" s="38">
        <v>403</v>
      </c>
      <c r="C97" s="38" t="s">
        <v>120</v>
      </c>
      <c r="D97" s="56" t="s">
        <v>146</v>
      </c>
      <c r="E97" s="126"/>
      <c r="F97" s="126">
        <v>133000</v>
      </c>
      <c r="G97" s="227">
        <f t="shared" si="3"/>
        <v>109409</v>
      </c>
      <c r="H97" s="125" t="s">
        <v>150</v>
      </c>
    </row>
    <row r="98" spans="1:8" s="36" customFormat="1" ht="17.25" customHeight="1">
      <c r="A98" s="97">
        <v>42905</v>
      </c>
      <c r="B98" s="38">
        <v>545</v>
      </c>
      <c r="C98" s="38" t="s">
        <v>120</v>
      </c>
      <c r="D98" s="35" t="s">
        <v>147</v>
      </c>
      <c r="E98" s="109"/>
      <c r="F98" s="109">
        <v>72000</v>
      </c>
      <c r="G98" s="227">
        <f t="shared" si="3"/>
        <v>37409</v>
      </c>
      <c r="H98" s="38" t="s">
        <v>150</v>
      </c>
    </row>
    <row r="99" spans="1:8" s="36" customFormat="1" ht="81" customHeight="1" thickBot="1">
      <c r="A99" s="97">
        <v>42913</v>
      </c>
      <c r="B99" s="38">
        <v>570</v>
      </c>
      <c r="C99" s="38" t="s">
        <v>120</v>
      </c>
      <c r="D99" s="56" t="s">
        <v>148</v>
      </c>
      <c r="E99" s="109"/>
      <c r="F99" s="109">
        <v>37409</v>
      </c>
      <c r="G99" s="227">
        <f t="shared" si="3"/>
        <v>0</v>
      </c>
      <c r="H99" s="38" t="s">
        <v>150</v>
      </c>
    </row>
    <row r="100" spans="1:8" ht="17.25" thickBot="1">
      <c r="A100" s="142">
        <v>43000</v>
      </c>
      <c r="B100" s="137">
        <v>0</v>
      </c>
      <c r="C100" s="144" t="s">
        <v>85</v>
      </c>
      <c r="D100" s="150" t="s">
        <v>119</v>
      </c>
      <c r="E100" s="151">
        <f>SUM(E93:E99)</f>
        <v>318407</v>
      </c>
      <c r="F100" s="151">
        <f>SUM(F93:F99)</f>
        <v>318407</v>
      </c>
      <c r="G100" s="225">
        <f>SUM(E100-F100)</f>
        <v>0</v>
      </c>
      <c r="H100" s="226"/>
    </row>
    <row r="101" spans="1:8" ht="16.5">
      <c r="A101" s="204"/>
      <c r="B101" s="135"/>
      <c r="C101" s="205"/>
      <c r="D101" s="206"/>
      <c r="E101" s="207"/>
      <c r="F101" s="207"/>
      <c r="G101" s="296"/>
      <c r="H101" s="46"/>
    </row>
    <row r="103" spans="1:8" ht="27" customHeight="1" thickBot="1">
      <c r="A103" s="417" t="s">
        <v>151</v>
      </c>
      <c r="B103" s="418"/>
      <c r="C103" s="418"/>
      <c r="D103" s="418"/>
      <c r="E103" s="418"/>
      <c r="F103" s="418"/>
      <c r="G103" s="418"/>
      <c r="H103" s="419"/>
    </row>
    <row r="104" spans="1:8" s="36" customFormat="1" ht="17.25" customHeight="1" thickBot="1">
      <c r="A104" s="131" t="s">
        <v>33</v>
      </c>
      <c r="B104" s="132" t="s">
        <v>79</v>
      </c>
      <c r="C104" s="132" t="s">
        <v>80</v>
      </c>
      <c r="D104" s="133" t="s">
        <v>81</v>
      </c>
      <c r="E104" s="134" t="s">
        <v>82</v>
      </c>
      <c r="F104" s="134" t="s">
        <v>83</v>
      </c>
      <c r="G104" s="141" t="s">
        <v>100</v>
      </c>
      <c r="H104" s="122" t="s">
        <v>87</v>
      </c>
    </row>
    <row r="105" spans="1:8" s="36" customFormat="1" ht="35.25" customHeight="1">
      <c r="A105" s="97">
        <v>42752</v>
      </c>
      <c r="B105" s="38">
        <v>251</v>
      </c>
      <c r="C105" s="51" t="s">
        <v>120</v>
      </c>
      <c r="D105" s="218" t="s">
        <v>152</v>
      </c>
      <c r="E105" s="124">
        <v>128614</v>
      </c>
      <c r="F105" s="124"/>
      <c r="G105" s="229">
        <f>SUM(E105-F105)</f>
        <v>128614</v>
      </c>
      <c r="H105" s="51" t="s">
        <v>155</v>
      </c>
    </row>
    <row r="106" spans="1:8" s="36" customFormat="1" ht="17.25" customHeight="1">
      <c r="A106" s="97">
        <v>42913</v>
      </c>
      <c r="B106" s="38">
        <v>555</v>
      </c>
      <c r="C106" s="38" t="s">
        <v>120</v>
      </c>
      <c r="D106" s="52" t="s">
        <v>153</v>
      </c>
      <c r="E106" s="124"/>
      <c r="F106" s="124">
        <v>97786</v>
      </c>
      <c r="G106" s="228">
        <f>SUM(G105+E106-F106)</f>
        <v>30828</v>
      </c>
      <c r="H106" s="51" t="s">
        <v>150</v>
      </c>
    </row>
    <row r="107" spans="1:8" s="36" customFormat="1" ht="72.75" customHeight="1" thickBot="1">
      <c r="A107" s="97">
        <v>42913</v>
      </c>
      <c r="B107" s="38">
        <v>571</v>
      </c>
      <c r="C107" s="38" t="s">
        <v>120</v>
      </c>
      <c r="D107" s="56" t="s">
        <v>154</v>
      </c>
      <c r="E107" s="109"/>
      <c r="F107" s="109">
        <v>30828</v>
      </c>
      <c r="G107" s="228">
        <f>SUM(G106+E107-F107)</f>
        <v>0</v>
      </c>
      <c r="H107" s="38" t="s">
        <v>150</v>
      </c>
    </row>
    <row r="108" spans="1:8" ht="17.25" customHeight="1" thickBot="1">
      <c r="A108" s="142">
        <v>43000</v>
      </c>
      <c r="B108" s="137">
        <v>0</v>
      </c>
      <c r="C108" s="144" t="s">
        <v>85</v>
      </c>
      <c r="D108" s="150" t="s">
        <v>119</v>
      </c>
      <c r="E108" s="151">
        <f>SUM(E105:E107)</f>
        <v>128614</v>
      </c>
      <c r="F108" s="151">
        <f>SUM(F105:F107)</f>
        <v>128614</v>
      </c>
      <c r="G108" s="148">
        <f>SUM(E108-F108)</f>
        <v>0</v>
      </c>
      <c r="H108" s="127"/>
    </row>
    <row r="114" spans="1:8" ht="27" customHeight="1" thickBot="1">
      <c r="A114" s="417" t="s">
        <v>156</v>
      </c>
      <c r="B114" s="418"/>
      <c r="C114" s="418"/>
      <c r="D114" s="418"/>
      <c r="E114" s="418"/>
      <c r="F114" s="418"/>
      <c r="G114" s="418"/>
      <c r="H114" s="419"/>
    </row>
    <row r="115" spans="1:8" s="36" customFormat="1" ht="17.25" customHeight="1" thickBot="1">
      <c r="A115" s="131" t="s">
        <v>33</v>
      </c>
      <c r="B115" s="132" t="s">
        <v>79</v>
      </c>
      <c r="C115" s="132" t="s">
        <v>80</v>
      </c>
      <c r="D115" s="133" t="s">
        <v>81</v>
      </c>
      <c r="E115" s="134" t="s">
        <v>82</v>
      </c>
      <c r="F115" s="134" t="s">
        <v>83</v>
      </c>
      <c r="G115" s="141" t="s">
        <v>100</v>
      </c>
      <c r="H115" s="122" t="s">
        <v>87</v>
      </c>
    </row>
    <row r="116" spans="1:8" s="36" customFormat="1" ht="38.25" customHeight="1" thickBot="1">
      <c r="A116" s="97">
        <v>42830</v>
      </c>
      <c r="B116" s="38">
        <v>348</v>
      </c>
      <c r="C116" s="38" t="s">
        <v>120</v>
      </c>
      <c r="D116" s="58" t="s">
        <v>158</v>
      </c>
      <c r="E116" s="109">
        <v>10000</v>
      </c>
      <c r="F116" s="109"/>
      <c r="G116" s="229">
        <f>SUM(E116-F116)</f>
        <v>10000</v>
      </c>
      <c r="H116" s="38" t="s">
        <v>150</v>
      </c>
    </row>
    <row r="117" spans="1:8" ht="17.25" customHeight="1" thickBot="1">
      <c r="A117" s="142">
        <v>43000</v>
      </c>
      <c r="B117" s="137">
        <v>0</v>
      </c>
      <c r="C117" s="144" t="s">
        <v>85</v>
      </c>
      <c r="D117" s="150" t="s">
        <v>119</v>
      </c>
      <c r="E117" s="151">
        <f>SUM(E116)</f>
        <v>10000</v>
      </c>
      <c r="F117" s="151">
        <f>SUM(F116)</f>
        <v>0</v>
      </c>
      <c r="G117" s="148">
        <f>SUM(E117-F117)</f>
        <v>10000</v>
      </c>
      <c r="H117" s="127"/>
    </row>
    <row r="123" spans="1:8" ht="27" customHeight="1" thickBot="1">
      <c r="A123" s="417" t="s">
        <v>157</v>
      </c>
      <c r="B123" s="418"/>
      <c r="C123" s="418"/>
      <c r="D123" s="418"/>
      <c r="E123" s="418"/>
      <c r="F123" s="418"/>
      <c r="G123" s="418"/>
      <c r="H123" s="419"/>
    </row>
    <row r="124" spans="1:8" s="36" customFormat="1" ht="17.25" customHeight="1" thickBot="1">
      <c r="A124" s="131" t="s">
        <v>33</v>
      </c>
      <c r="B124" s="132" t="s">
        <v>79</v>
      </c>
      <c r="C124" s="132" t="s">
        <v>80</v>
      </c>
      <c r="D124" s="133" t="s">
        <v>81</v>
      </c>
      <c r="E124" s="134" t="s">
        <v>82</v>
      </c>
      <c r="F124" s="134" t="s">
        <v>83</v>
      </c>
      <c r="G124" s="141" t="s">
        <v>100</v>
      </c>
      <c r="H124" s="122" t="s">
        <v>87</v>
      </c>
    </row>
    <row r="125" spans="1:8" s="36" customFormat="1" ht="33" customHeight="1">
      <c r="A125" s="97">
        <v>42905</v>
      </c>
      <c r="B125" s="38">
        <v>524</v>
      </c>
      <c r="C125" s="51" t="s">
        <v>120</v>
      </c>
      <c r="D125" s="52" t="s">
        <v>159</v>
      </c>
      <c r="E125" s="124">
        <v>13800</v>
      </c>
      <c r="F125" s="124"/>
      <c r="G125" s="231">
        <f>SUM(E125-F125)</f>
        <v>13800</v>
      </c>
      <c r="H125" s="191" t="s">
        <v>40</v>
      </c>
    </row>
    <row r="126" spans="1:8" s="36" customFormat="1" ht="33" customHeight="1">
      <c r="A126" s="97">
        <v>42905</v>
      </c>
      <c r="B126" s="38">
        <v>525</v>
      </c>
      <c r="C126" s="51" t="s">
        <v>120</v>
      </c>
      <c r="D126" s="52" t="s">
        <v>160</v>
      </c>
      <c r="E126" s="124">
        <v>13800</v>
      </c>
      <c r="F126" s="124"/>
      <c r="G126" s="230">
        <f>SUM(G125+E126-F126)</f>
        <v>27600</v>
      </c>
      <c r="H126" s="216" t="s">
        <v>163</v>
      </c>
    </row>
    <row r="127" spans="1:8" s="36" customFormat="1" ht="33" customHeight="1">
      <c r="A127" s="97">
        <v>42905</v>
      </c>
      <c r="B127" s="38">
        <v>526</v>
      </c>
      <c r="C127" s="51" t="s">
        <v>120</v>
      </c>
      <c r="D127" s="52" t="s">
        <v>161</v>
      </c>
      <c r="E127" s="124">
        <v>8640</v>
      </c>
      <c r="F127" s="124"/>
      <c r="G127" s="230">
        <f>SUM(G126+E127-F127)</f>
        <v>36240</v>
      </c>
      <c r="H127" s="216" t="s">
        <v>163</v>
      </c>
    </row>
    <row r="128" spans="1:8" s="36" customFormat="1" ht="17.25" customHeight="1" thickBot="1">
      <c r="A128" s="97">
        <v>42906</v>
      </c>
      <c r="B128" s="38">
        <v>553</v>
      </c>
      <c r="C128" s="38" t="s">
        <v>120</v>
      </c>
      <c r="D128" s="35" t="s">
        <v>162</v>
      </c>
      <c r="E128" s="109"/>
      <c r="F128" s="109">
        <v>5840</v>
      </c>
      <c r="G128" s="230">
        <f>SUM(G127+E128-F128)</f>
        <v>30400</v>
      </c>
      <c r="H128" s="44" t="s">
        <v>163</v>
      </c>
    </row>
    <row r="129" spans="1:8" ht="17.25" customHeight="1" thickBot="1">
      <c r="A129" s="142">
        <v>43000</v>
      </c>
      <c r="B129" s="137">
        <v>0</v>
      </c>
      <c r="C129" s="144" t="s">
        <v>85</v>
      </c>
      <c r="D129" s="150" t="s">
        <v>119</v>
      </c>
      <c r="E129" s="151">
        <f>SUM(E125:E128)</f>
        <v>36240</v>
      </c>
      <c r="F129" s="151">
        <f>SUM(F125:F128)</f>
        <v>5840</v>
      </c>
      <c r="G129" s="148">
        <f>SUM(E129-F129)</f>
        <v>30400</v>
      </c>
      <c r="H129" s="127"/>
    </row>
  </sheetData>
  <sheetProtection/>
  <mergeCells count="13">
    <mergeCell ref="A31:H31"/>
    <mergeCell ref="A91:H91"/>
    <mergeCell ref="A103:H103"/>
    <mergeCell ref="A123:H123"/>
    <mergeCell ref="A1:H1"/>
    <mergeCell ref="A16:D16"/>
    <mergeCell ref="E16:F16"/>
    <mergeCell ref="A20:H20"/>
    <mergeCell ref="A47:H47"/>
    <mergeCell ref="A114:H114"/>
    <mergeCell ref="A68:H68"/>
    <mergeCell ref="A41:H41"/>
    <mergeCell ref="A74:H74"/>
  </mergeCells>
  <printOptions horizontalCentered="1"/>
  <pageMargins left="0.5118110236220472" right="0.5118110236220472" top="0.5511811023622047" bottom="0.551181102362204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H24"/>
  <sheetViews>
    <sheetView workbookViewId="0" topLeftCell="A1">
      <pane ySplit="1" topLeftCell="A2" activePane="bottomLeft" state="frozen"/>
      <selection pane="topLeft" activeCell="A1" sqref="A1"/>
      <selection pane="bottomLeft" activeCell="B20" sqref="B20"/>
    </sheetView>
  </sheetViews>
  <sheetFormatPr defaultColWidth="9.00390625" defaultRowHeight="15.75"/>
  <cols>
    <col min="1" max="1" width="8.375" style="14" customWidth="1"/>
    <col min="2" max="2" width="5.625" style="14" customWidth="1"/>
    <col min="3" max="3" width="44.00390625" style="14" customWidth="1"/>
    <col min="4" max="4" width="13.375" style="14" bestFit="1" customWidth="1"/>
    <col min="5" max="5" width="12.00390625" style="14" customWidth="1"/>
    <col min="6" max="6" width="10.625" style="43" customWidth="1"/>
    <col min="7" max="7" width="16.50390625" style="0" hidden="1" customWidth="1"/>
  </cols>
  <sheetData>
    <row r="1" spans="1:6" ht="75.75" customHeight="1">
      <c r="A1" s="422"/>
      <c r="B1" s="422"/>
      <c r="C1" s="422"/>
      <c r="D1" s="422"/>
      <c r="E1" s="422"/>
      <c r="F1" s="422"/>
    </row>
    <row r="2" spans="1:7" ht="33" customHeight="1" thickBot="1">
      <c r="A2" s="423" t="s">
        <v>32</v>
      </c>
      <c r="B2" s="423"/>
      <c r="C2" s="423"/>
      <c r="D2" s="423"/>
      <c r="E2" s="423"/>
      <c r="F2" s="423"/>
      <c r="G2" s="423"/>
    </row>
    <row r="3" spans="1:7" ht="26.25" customHeight="1" thickBot="1">
      <c r="A3" s="105" t="s">
        <v>33</v>
      </c>
      <c r="B3" s="106" t="s">
        <v>34</v>
      </c>
      <c r="C3" s="103" t="s">
        <v>35</v>
      </c>
      <c r="D3" s="107" t="s">
        <v>36</v>
      </c>
      <c r="E3" s="108" t="s">
        <v>37</v>
      </c>
      <c r="F3" s="104" t="s">
        <v>38</v>
      </c>
      <c r="G3" s="48" t="s">
        <v>39</v>
      </c>
    </row>
    <row r="4" spans="1:7" ht="16.5">
      <c r="A4" s="152">
        <v>42418</v>
      </c>
      <c r="B4" s="153">
        <v>255</v>
      </c>
      <c r="C4" s="35" t="s">
        <v>252</v>
      </c>
      <c r="D4" s="39">
        <v>28080</v>
      </c>
      <c r="E4" s="45">
        <f>14040+14040</f>
        <v>28080</v>
      </c>
      <c r="F4" s="280" t="s">
        <v>246</v>
      </c>
      <c r="G4" s="44" t="s">
        <v>244</v>
      </c>
    </row>
    <row r="5" spans="1:7" ht="28.5">
      <c r="A5" s="97">
        <v>42521</v>
      </c>
      <c r="B5" s="38">
        <v>402</v>
      </c>
      <c r="C5" s="52" t="s">
        <v>253</v>
      </c>
      <c r="D5" s="39">
        <v>700000</v>
      </c>
      <c r="E5" s="45">
        <v>700000</v>
      </c>
      <c r="F5" s="280" t="s">
        <v>246</v>
      </c>
      <c r="G5" s="44" t="s">
        <v>93</v>
      </c>
    </row>
    <row r="6" spans="1:7" ht="16.5">
      <c r="A6" s="97">
        <v>42573</v>
      </c>
      <c r="B6" s="38">
        <v>520</v>
      </c>
      <c r="C6" s="35" t="s">
        <v>254</v>
      </c>
      <c r="D6" s="39">
        <v>8200</v>
      </c>
      <c r="E6" s="45">
        <v>8200</v>
      </c>
      <c r="F6" s="279" t="s">
        <v>243</v>
      </c>
      <c r="G6" s="44" t="s">
        <v>94</v>
      </c>
    </row>
    <row r="7" spans="1:7" ht="16.5">
      <c r="A7" s="97">
        <v>42586</v>
      </c>
      <c r="B7" s="38">
        <v>527</v>
      </c>
      <c r="C7" s="35" t="s">
        <v>255</v>
      </c>
      <c r="D7" s="39">
        <v>120000</v>
      </c>
      <c r="E7" s="45">
        <v>120000</v>
      </c>
      <c r="F7" s="279" t="s">
        <v>243</v>
      </c>
      <c r="G7" s="44" t="s">
        <v>95</v>
      </c>
    </row>
    <row r="8" spans="1:7" ht="16.5">
      <c r="A8" s="97">
        <v>42675</v>
      </c>
      <c r="B8" s="38">
        <v>63</v>
      </c>
      <c r="C8" s="282" t="s">
        <v>256</v>
      </c>
      <c r="D8" s="39">
        <v>100000</v>
      </c>
      <c r="E8" s="45">
        <v>100000</v>
      </c>
      <c r="F8" s="279" t="s">
        <v>243</v>
      </c>
      <c r="G8" s="44"/>
    </row>
    <row r="9" spans="1:7" ht="28.5">
      <c r="A9" s="97">
        <v>42682</v>
      </c>
      <c r="B9" s="38">
        <v>71</v>
      </c>
      <c r="C9" s="35" t="s">
        <v>257</v>
      </c>
      <c r="D9" s="39">
        <v>4275</v>
      </c>
      <c r="E9" s="39">
        <v>4275</v>
      </c>
      <c r="F9" s="280" t="s">
        <v>246</v>
      </c>
      <c r="G9" s="44"/>
    </row>
    <row r="10" spans="1:7" ht="16.5">
      <c r="A10" s="97">
        <v>42730</v>
      </c>
      <c r="B10" s="38">
        <v>187</v>
      </c>
      <c r="C10" s="35" t="s">
        <v>258</v>
      </c>
      <c r="D10" s="39">
        <v>3000</v>
      </c>
      <c r="E10" s="39">
        <v>3000</v>
      </c>
      <c r="F10" s="279" t="s">
        <v>243</v>
      </c>
      <c r="G10" s="44"/>
    </row>
    <row r="11" spans="1:7" ht="16.5">
      <c r="A11" s="97">
        <v>42731</v>
      </c>
      <c r="B11" s="38">
        <v>197</v>
      </c>
      <c r="C11" s="35" t="s">
        <v>259</v>
      </c>
      <c r="D11" s="39">
        <v>28080</v>
      </c>
      <c r="E11" s="39">
        <v>28080</v>
      </c>
      <c r="F11" s="280" t="s">
        <v>246</v>
      </c>
      <c r="G11" s="44"/>
    </row>
    <row r="12" spans="1:7" ht="16.5">
      <c r="A12" s="97">
        <v>42796</v>
      </c>
      <c r="B12" s="38">
        <v>305</v>
      </c>
      <c r="C12" s="52" t="s">
        <v>242</v>
      </c>
      <c r="D12" s="39">
        <v>35000</v>
      </c>
      <c r="E12" s="39">
        <v>35000</v>
      </c>
      <c r="F12" s="279" t="s">
        <v>243</v>
      </c>
      <c r="G12" s="44"/>
    </row>
    <row r="13" spans="1:7" ht="16.5">
      <c r="A13" s="152">
        <v>42857</v>
      </c>
      <c r="B13" s="153">
        <v>391</v>
      </c>
      <c r="C13" s="55" t="s">
        <v>260</v>
      </c>
      <c r="D13" s="39">
        <v>40000</v>
      </c>
      <c r="E13" s="39">
        <v>40000</v>
      </c>
      <c r="F13" s="279" t="s">
        <v>243</v>
      </c>
      <c r="G13" s="44"/>
    </row>
    <row r="14" spans="1:7" ht="32.25" customHeight="1">
      <c r="A14" s="97">
        <v>42859</v>
      </c>
      <c r="B14" s="38">
        <v>399</v>
      </c>
      <c r="C14" s="52" t="s">
        <v>261</v>
      </c>
      <c r="D14" s="283">
        <v>80000</v>
      </c>
      <c r="E14" s="39">
        <v>80000</v>
      </c>
      <c r="F14" s="280" t="s">
        <v>251</v>
      </c>
      <c r="G14" s="44" t="s">
        <v>96</v>
      </c>
    </row>
    <row r="15" spans="1:7" ht="28.5">
      <c r="A15" s="97">
        <v>42871</v>
      </c>
      <c r="B15" s="38">
        <v>413</v>
      </c>
      <c r="C15" s="139" t="s">
        <v>245</v>
      </c>
      <c r="D15" s="39">
        <v>4788</v>
      </c>
      <c r="E15" s="278">
        <v>0</v>
      </c>
      <c r="F15" s="280" t="s">
        <v>246</v>
      </c>
      <c r="G15" s="44" t="s">
        <v>97</v>
      </c>
    </row>
    <row r="16" spans="1:7" ht="16.5">
      <c r="A16" s="97">
        <v>42877</v>
      </c>
      <c r="B16" s="38">
        <v>461</v>
      </c>
      <c r="C16" s="192" t="s">
        <v>247</v>
      </c>
      <c r="D16" s="39">
        <v>10500</v>
      </c>
      <c r="E16" s="278">
        <v>0</v>
      </c>
      <c r="F16" s="279" t="s">
        <v>243</v>
      </c>
      <c r="G16" s="44" t="s">
        <v>88</v>
      </c>
    </row>
    <row r="17" spans="1:7" ht="28.5">
      <c r="A17" s="97">
        <v>42899</v>
      </c>
      <c r="B17" s="38">
        <v>502</v>
      </c>
      <c r="C17" s="139" t="s">
        <v>248</v>
      </c>
      <c r="D17" s="39">
        <v>700000</v>
      </c>
      <c r="E17" s="278">
        <v>0</v>
      </c>
      <c r="F17" s="280" t="s">
        <v>246</v>
      </c>
      <c r="G17" s="139" t="s">
        <v>89</v>
      </c>
    </row>
    <row r="18" spans="1:7" ht="16.5">
      <c r="A18" s="97">
        <v>42914</v>
      </c>
      <c r="B18" s="38">
        <v>591</v>
      </c>
      <c r="C18" s="35" t="s">
        <v>249</v>
      </c>
      <c r="D18" s="39">
        <v>120000</v>
      </c>
      <c r="E18" s="278">
        <v>0</v>
      </c>
      <c r="F18" s="279" t="s">
        <v>243</v>
      </c>
      <c r="G18" s="44" t="s">
        <v>90</v>
      </c>
    </row>
    <row r="19" spans="1:7" ht="16.5">
      <c r="A19" s="97">
        <v>42964</v>
      </c>
      <c r="B19" s="38">
        <v>644</v>
      </c>
      <c r="C19" s="55" t="s">
        <v>250</v>
      </c>
      <c r="D19" s="281">
        <v>44000</v>
      </c>
      <c r="E19" s="278">
        <v>0</v>
      </c>
      <c r="F19" s="280" t="s">
        <v>251</v>
      </c>
      <c r="G19" s="44" t="s">
        <v>92</v>
      </c>
    </row>
    <row r="20" spans="1:8" ht="28.5">
      <c r="A20" s="97">
        <v>42964</v>
      </c>
      <c r="B20" s="38">
        <v>641</v>
      </c>
      <c r="C20" s="52" t="s">
        <v>388</v>
      </c>
      <c r="D20" s="39">
        <v>120000</v>
      </c>
      <c r="E20" s="278">
        <v>0</v>
      </c>
      <c r="F20" s="279" t="s">
        <v>243</v>
      </c>
      <c r="G20" s="44" t="s">
        <v>91</v>
      </c>
      <c r="H20" s="140"/>
    </row>
    <row r="21" spans="1:7" ht="28.5">
      <c r="A21" s="97">
        <v>42975</v>
      </c>
      <c r="B21" s="38">
        <v>649</v>
      </c>
      <c r="C21" s="35" t="s">
        <v>386</v>
      </c>
      <c r="D21" s="39">
        <v>30000</v>
      </c>
      <c r="E21" s="278">
        <v>0</v>
      </c>
      <c r="F21" s="279" t="s">
        <v>40</v>
      </c>
      <c r="G21" s="291"/>
    </row>
    <row r="22" spans="1:7" ht="16.5">
      <c r="A22" s="97">
        <v>42978</v>
      </c>
      <c r="B22" s="38">
        <v>670</v>
      </c>
      <c r="C22" s="35" t="s">
        <v>387</v>
      </c>
      <c r="D22" s="39">
        <v>100000</v>
      </c>
      <c r="E22" s="278">
        <v>0</v>
      </c>
      <c r="F22" s="279" t="s">
        <v>40</v>
      </c>
      <c r="G22" s="291"/>
    </row>
    <row r="23" spans="1:6" ht="21" customHeight="1" thickBot="1">
      <c r="A23" s="424" t="s">
        <v>98</v>
      </c>
      <c r="B23" s="425"/>
      <c r="C23" s="426"/>
      <c r="D23" s="98">
        <f>SUM(D4:D22)</f>
        <v>2275923</v>
      </c>
      <c r="E23" s="40">
        <f>SUM(E4:E19)</f>
        <v>1146635</v>
      </c>
      <c r="F23" s="66"/>
    </row>
    <row r="24" spans="1:6" ht="27" customHeight="1" thickBot="1">
      <c r="A24" s="427" t="s">
        <v>113</v>
      </c>
      <c r="B24" s="428"/>
      <c r="C24" s="429"/>
      <c r="D24" s="430">
        <f>SUM(D23-E23)</f>
        <v>1129288</v>
      </c>
      <c r="E24" s="431"/>
      <c r="F24" s="432"/>
    </row>
  </sheetData>
  <sheetProtection/>
  <mergeCells count="5">
    <mergeCell ref="A1:F1"/>
    <mergeCell ref="A2:G2"/>
    <mergeCell ref="A23:C23"/>
    <mergeCell ref="A24:C24"/>
    <mergeCell ref="D24:F24"/>
  </mergeCells>
  <printOptions horizontalCentered="1"/>
  <pageMargins left="0.11811023622047245" right="0.11811023622047245"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sheetPr>
  <dimension ref="A2:F37"/>
  <sheetViews>
    <sheetView workbookViewId="0" topLeftCell="A7">
      <selection activeCell="K31" sqref="K31"/>
    </sheetView>
  </sheetViews>
  <sheetFormatPr defaultColWidth="9.00390625" defaultRowHeight="15.75"/>
  <cols>
    <col min="1" max="1" width="15.00390625" style="15" customWidth="1"/>
    <col min="2" max="2" width="27.125" style="15" customWidth="1"/>
    <col min="3" max="5" width="14.75390625" style="15" customWidth="1"/>
  </cols>
  <sheetData>
    <row r="1" ht="57" customHeight="1"/>
    <row r="2" spans="1:5" ht="30" customHeight="1" thickBot="1">
      <c r="A2" s="439" t="s">
        <v>496</v>
      </c>
      <c r="B2" s="439"/>
      <c r="C2" s="439"/>
      <c r="D2" s="439"/>
      <c r="E2" s="439"/>
    </row>
    <row r="3" spans="1:5" ht="11.25" customHeight="1">
      <c r="A3" s="440" t="s">
        <v>47</v>
      </c>
      <c r="B3" s="433" t="s">
        <v>48</v>
      </c>
      <c r="C3" s="433" t="s">
        <v>49</v>
      </c>
      <c r="D3" s="433" t="s">
        <v>50</v>
      </c>
      <c r="E3" s="435" t="s">
        <v>51</v>
      </c>
    </row>
    <row r="4" spans="1:5" ht="11.25" customHeight="1" thickBot="1">
      <c r="A4" s="441"/>
      <c r="B4" s="434"/>
      <c r="C4" s="434"/>
      <c r="D4" s="434"/>
      <c r="E4" s="436"/>
    </row>
    <row r="5" spans="1:5" ht="18.75" customHeight="1">
      <c r="A5" s="300" t="s">
        <v>419</v>
      </c>
      <c r="B5" s="164" t="s">
        <v>420</v>
      </c>
      <c r="C5" s="186">
        <v>80000</v>
      </c>
      <c r="D5" s="60">
        <f>6000+2000+3110+3750+4150+4900+1000+1600+32000+712+725+20053</f>
        <v>80000</v>
      </c>
      <c r="E5" s="301">
        <f>SUM(C5-D5)</f>
        <v>0</v>
      </c>
    </row>
    <row r="6" spans="1:5" ht="31.5">
      <c r="A6" s="302" t="s">
        <v>421</v>
      </c>
      <c r="B6" s="165" t="s">
        <v>422</v>
      </c>
      <c r="C6" s="39">
        <v>43000</v>
      </c>
      <c r="D6" s="61">
        <f>21500+21500</f>
        <v>43000</v>
      </c>
      <c r="E6" s="301">
        <f aca="true" t="shared" si="0" ref="E6:E18">SUM(C6-D6)</f>
        <v>0</v>
      </c>
    </row>
    <row r="7" spans="1:5" ht="18.75" customHeight="1">
      <c r="A7" s="302" t="s">
        <v>423</v>
      </c>
      <c r="B7" s="165" t="s">
        <v>424</v>
      </c>
      <c r="C7" s="39">
        <v>18000</v>
      </c>
      <c r="D7" s="61">
        <f>630+6130+3600+1700+30+2940+2970</f>
        <v>18000</v>
      </c>
      <c r="E7" s="301">
        <f t="shared" si="0"/>
        <v>0</v>
      </c>
    </row>
    <row r="8" spans="1:5" ht="18.75" customHeight="1">
      <c r="A8" s="302" t="s">
        <v>425</v>
      </c>
      <c r="B8" s="165" t="s">
        <v>110</v>
      </c>
      <c r="C8" s="39">
        <v>5000</v>
      </c>
      <c r="D8" s="61">
        <f>5130</f>
        <v>5130</v>
      </c>
      <c r="E8" s="301">
        <f t="shared" si="0"/>
        <v>-130</v>
      </c>
    </row>
    <row r="9" spans="1:5" ht="18.75" customHeight="1">
      <c r="A9" s="302" t="s">
        <v>426</v>
      </c>
      <c r="B9" s="165" t="s">
        <v>427</v>
      </c>
      <c r="C9" s="39">
        <v>25000</v>
      </c>
      <c r="D9" s="61">
        <f>4928+1200+1200+1700+1200+5000+5001+4771</f>
        <v>25000</v>
      </c>
      <c r="E9" s="301">
        <f t="shared" si="0"/>
        <v>0</v>
      </c>
    </row>
    <row r="10" spans="1:5" ht="18.75" customHeight="1">
      <c r="A10" s="302" t="s">
        <v>428</v>
      </c>
      <c r="B10" s="165" t="s">
        <v>111</v>
      </c>
      <c r="C10" s="39">
        <v>15000</v>
      </c>
      <c r="D10" s="61">
        <f>775+1800+1350+352+1800+800+278+1800+4338+300+1407</f>
        <v>15000</v>
      </c>
      <c r="E10" s="301">
        <f t="shared" si="0"/>
        <v>0</v>
      </c>
    </row>
    <row r="11" spans="1:5" ht="18.75" customHeight="1">
      <c r="A11" s="302" t="s">
        <v>429</v>
      </c>
      <c r="B11" s="165" t="s">
        <v>430</v>
      </c>
      <c r="C11" s="39">
        <v>35000</v>
      </c>
      <c r="D11" s="61">
        <f>4500+13384+13607+2500+1009</f>
        <v>35000</v>
      </c>
      <c r="E11" s="301">
        <f t="shared" si="0"/>
        <v>0</v>
      </c>
    </row>
    <row r="12" spans="1:5" ht="18.75" customHeight="1">
      <c r="A12" s="303" t="s">
        <v>431</v>
      </c>
      <c r="B12" s="304" t="s">
        <v>432</v>
      </c>
      <c r="C12" s="39">
        <v>90000</v>
      </c>
      <c r="D12" s="61">
        <f>43200+44550</f>
        <v>87750</v>
      </c>
      <c r="E12" s="301">
        <f t="shared" si="0"/>
        <v>2250</v>
      </c>
    </row>
    <row r="13" spans="1:5" ht="18.75" customHeight="1">
      <c r="A13" s="302" t="s">
        <v>52</v>
      </c>
      <c r="B13" s="167" t="s">
        <v>433</v>
      </c>
      <c r="C13" s="39">
        <v>5000</v>
      </c>
      <c r="D13" s="61">
        <f>2126+2874</f>
        <v>5000</v>
      </c>
      <c r="E13" s="301">
        <f t="shared" si="0"/>
        <v>0</v>
      </c>
    </row>
    <row r="14" spans="1:5" ht="18.75" customHeight="1">
      <c r="A14" s="305" t="s">
        <v>434</v>
      </c>
      <c r="B14" s="166" t="s">
        <v>435</v>
      </c>
      <c r="C14" s="39">
        <v>24000</v>
      </c>
      <c r="D14" s="61">
        <f>3000+2000+1680+1000+2790+3000+3000+1320+2984+1600+1400</f>
        <v>23774</v>
      </c>
      <c r="E14" s="301">
        <f t="shared" si="0"/>
        <v>226</v>
      </c>
    </row>
    <row r="15" spans="1:5" ht="18.75" customHeight="1">
      <c r="A15" s="306" t="s">
        <v>436</v>
      </c>
      <c r="B15" s="166" t="s">
        <v>437</v>
      </c>
      <c r="C15" s="39">
        <v>12000</v>
      </c>
      <c r="D15" s="61">
        <f>9020+2770+210</f>
        <v>12000</v>
      </c>
      <c r="E15" s="301">
        <f t="shared" si="0"/>
        <v>0</v>
      </c>
    </row>
    <row r="16" spans="1:5" ht="18.75" customHeight="1">
      <c r="A16" s="305" t="s">
        <v>438</v>
      </c>
      <c r="B16" s="166" t="s">
        <v>439</v>
      </c>
      <c r="C16" s="39">
        <v>7200</v>
      </c>
      <c r="D16" s="61">
        <f>3920+3276</f>
        <v>7196</v>
      </c>
      <c r="E16" s="301">
        <f t="shared" si="0"/>
        <v>4</v>
      </c>
    </row>
    <row r="17" spans="1:5" ht="18.75" customHeight="1">
      <c r="A17" s="306" t="s">
        <v>440</v>
      </c>
      <c r="B17" s="166" t="s">
        <v>441</v>
      </c>
      <c r="C17" s="39">
        <v>6300</v>
      </c>
      <c r="D17" s="62">
        <v>6300</v>
      </c>
      <c r="E17" s="301">
        <f t="shared" si="0"/>
        <v>0</v>
      </c>
    </row>
    <row r="18" spans="1:5" ht="18.75" customHeight="1" thickBot="1">
      <c r="A18" s="305" t="s">
        <v>442</v>
      </c>
      <c r="B18" s="167" t="s">
        <v>443</v>
      </c>
      <c r="C18" s="307">
        <v>10000</v>
      </c>
      <c r="D18" s="62">
        <f>830+760+450+450+1720+1200+30+1440+1340+330+1172+278</f>
        <v>10000</v>
      </c>
      <c r="E18" s="301">
        <f t="shared" si="0"/>
        <v>0</v>
      </c>
    </row>
    <row r="19" spans="1:6" ht="18.75" customHeight="1" thickBot="1">
      <c r="A19" s="437" t="s">
        <v>444</v>
      </c>
      <c r="B19" s="438"/>
      <c r="C19" s="308">
        <f>SUM(C5:C18)</f>
        <v>375500</v>
      </c>
      <c r="D19" s="309">
        <f>SUM(D5:D18)</f>
        <v>373150</v>
      </c>
      <c r="E19" s="310">
        <f>SUM(C19-D19)</f>
        <v>2350</v>
      </c>
      <c r="F19" s="32"/>
    </row>
    <row r="20" spans="1:6" ht="18.75" customHeight="1">
      <c r="A20" s="93"/>
      <c r="B20" s="93"/>
      <c r="C20" s="94"/>
      <c r="D20" s="95"/>
      <c r="E20" s="96"/>
      <c r="F20" s="32"/>
    </row>
    <row r="21" spans="1:5" ht="30" customHeight="1" thickBot="1">
      <c r="A21" s="439" t="s">
        <v>497</v>
      </c>
      <c r="B21" s="439"/>
      <c r="C21" s="439"/>
      <c r="D21" s="439"/>
      <c r="E21" s="439"/>
    </row>
    <row r="22" spans="1:5" ht="11.25" customHeight="1">
      <c r="A22" s="440" t="s">
        <v>53</v>
      </c>
      <c r="B22" s="433" t="s">
        <v>54</v>
      </c>
      <c r="C22" s="433" t="s">
        <v>55</v>
      </c>
      <c r="D22" s="433" t="s">
        <v>56</v>
      </c>
      <c r="E22" s="435" t="s">
        <v>57</v>
      </c>
    </row>
    <row r="23" spans="1:5" ht="11.25" customHeight="1" thickBot="1">
      <c r="A23" s="441"/>
      <c r="B23" s="434"/>
      <c r="C23" s="434"/>
      <c r="D23" s="434"/>
      <c r="E23" s="436"/>
    </row>
    <row r="24" spans="1:5" ht="18.75" customHeight="1">
      <c r="A24" s="300" t="s">
        <v>445</v>
      </c>
      <c r="B24" s="168" t="s">
        <v>446</v>
      </c>
      <c r="C24" s="311">
        <v>267000</v>
      </c>
      <c r="D24" s="311">
        <f>1500+100000+66+122+7275+301+3130+1700+860+10080+1073</f>
        <v>126107</v>
      </c>
      <c r="E24" s="301">
        <f>SUM(C24-D24)</f>
        <v>140893</v>
      </c>
    </row>
    <row r="25" spans="1:5" ht="42" customHeight="1">
      <c r="A25" s="312" t="s">
        <v>58</v>
      </c>
      <c r="B25" s="169" t="s">
        <v>447</v>
      </c>
      <c r="C25" s="313">
        <v>60000</v>
      </c>
      <c r="D25" s="313">
        <f>1200+500+2030+600+3600+2915+800+600+2400+1924+2065+1800+650+1200+3600+2910+1575+4800+3020+1600+1235+2000+600+600+1105+1800+1980+8750</f>
        <v>57859</v>
      </c>
      <c r="E25" s="301">
        <f aca="true" t="shared" si="1" ref="E25:E35">SUM(C25-D25)</f>
        <v>2141</v>
      </c>
    </row>
    <row r="26" spans="1:5" ht="116.25" customHeight="1">
      <c r="A26" s="312" t="s">
        <v>59</v>
      </c>
      <c r="B26" s="170" t="s">
        <v>448</v>
      </c>
      <c r="C26" s="313">
        <v>67000</v>
      </c>
      <c r="D26" s="313">
        <f>26000+6600+4800+3500+2700+840+4200+4500+2960+5990+1800+3110</f>
        <v>67000</v>
      </c>
      <c r="E26" s="301">
        <f t="shared" si="1"/>
        <v>0</v>
      </c>
    </row>
    <row r="27" spans="1:5" ht="18.75" customHeight="1">
      <c r="A27" s="312" t="s">
        <v>449</v>
      </c>
      <c r="B27" s="52" t="s">
        <v>450</v>
      </c>
      <c r="C27" s="313">
        <v>20000</v>
      </c>
      <c r="D27" s="313">
        <f>4000+4000+4000+4000+4000</f>
        <v>20000</v>
      </c>
      <c r="E27" s="301">
        <f t="shared" si="1"/>
        <v>0</v>
      </c>
    </row>
    <row r="28" spans="1:5" ht="18.75" customHeight="1">
      <c r="A28" s="314" t="s">
        <v>451</v>
      </c>
      <c r="B28" s="170" t="s">
        <v>452</v>
      </c>
      <c r="C28" s="313">
        <v>11000</v>
      </c>
      <c r="D28" s="313">
        <f>7500+3560</f>
        <v>11060</v>
      </c>
      <c r="E28" s="301">
        <f t="shared" si="1"/>
        <v>-60</v>
      </c>
    </row>
    <row r="29" spans="1:5" ht="21.75" customHeight="1">
      <c r="A29" s="314" t="s">
        <v>453</v>
      </c>
      <c r="B29" s="170" t="s">
        <v>454</v>
      </c>
      <c r="C29" s="311">
        <v>5000</v>
      </c>
      <c r="D29" s="313">
        <v>4230</v>
      </c>
      <c r="E29" s="301">
        <f t="shared" si="1"/>
        <v>770</v>
      </c>
    </row>
    <row r="30" spans="1:5" ht="31.5">
      <c r="A30" s="315" t="s">
        <v>60</v>
      </c>
      <c r="B30" s="316" t="s">
        <v>455</v>
      </c>
      <c r="C30" s="313">
        <v>40000</v>
      </c>
      <c r="D30" s="313">
        <f>750+2080+1580+6600+2719+455+2300+320+680+2340+1400+3500+3500+1280+300+4200+1760+3990</f>
        <v>39754</v>
      </c>
      <c r="E30" s="301">
        <f t="shared" si="1"/>
        <v>246</v>
      </c>
    </row>
    <row r="31" spans="1:5" ht="18.75" customHeight="1">
      <c r="A31" s="314" t="s">
        <v>456</v>
      </c>
      <c r="B31" s="171" t="s">
        <v>457</v>
      </c>
      <c r="C31" s="313">
        <v>41525</v>
      </c>
      <c r="D31" s="313">
        <f>3200+2120+1600+4998+2400+6000</f>
        <v>20318</v>
      </c>
      <c r="E31" s="301">
        <f t="shared" si="1"/>
        <v>21207</v>
      </c>
    </row>
    <row r="32" spans="1:5" ht="18.75" customHeight="1">
      <c r="A32" s="314" t="s">
        <v>458</v>
      </c>
      <c r="B32" s="317" t="s">
        <v>459</v>
      </c>
      <c r="C32" s="313">
        <v>84000</v>
      </c>
      <c r="D32" s="313">
        <f>7000+7000+7000+7000+7000+7000+7000+7000+7000+7000+7000+7000</f>
        <v>84000</v>
      </c>
      <c r="E32" s="301">
        <f t="shared" si="1"/>
        <v>0</v>
      </c>
    </row>
    <row r="33" spans="1:5" ht="16.5">
      <c r="A33" s="314" t="s">
        <v>102</v>
      </c>
      <c r="B33" s="317" t="s">
        <v>460</v>
      </c>
      <c r="C33" s="318">
        <v>30000</v>
      </c>
      <c r="D33" s="313">
        <f>3200+9600+9600+3200+3200</f>
        <v>28800</v>
      </c>
      <c r="E33" s="301">
        <f t="shared" si="1"/>
        <v>1200</v>
      </c>
    </row>
    <row r="34" spans="1:5" ht="16.5">
      <c r="A34" s="314" t="s">
        <v>461</v>
      </c>
      <c r="B34" s="170" t="s">
        <v>462</v>
      </c>
      <c r="C34" s="313">
        <v>26400</v>
      </c>
      <c r="D34" s="318">
        <f>22770</f>
        <v>22770</v>
      </c>
      <c r="E34" s="301">
        <f t="shared" si="1"/>
        <v>3630</v>
      </c>
    </row>
    <row r="35" spans="1:5" ht="17.25" thickBot="1">
      <c r="A35" s="314" t="s">
        <v>463</v>
      </c>
      <c r="B35" s="319" t="s">
        <v>464</v>
      </c>
      <c r="C35" s="320">
        <v>20000</v>
      </c>
      <c r="D35" s="318">
        <f>175+560+200+200+560+400+910+1050+100+290+200+375+4368+125+1390+800+1190+5250+1857</f>
        <v>20000</v>
      </c>
      <c r="E35" s="301">
        <f t="shared" si="1"/>
        <v>0</v>
      </c>
    </row>
    <row r="36" spans="1:6" ht="18.75" customHeight="1" thickBot="1">
      <c r="A36" s="437" t="s">
        <v>444</v>
      </c>
      <c r="B36" s="438"/>
      <c r="C36" s="321">
        <f>SUM(C24:C35)</f>
        <v>671925</v>
      </c>
      <c r="D36" s="321">
        <f>SUM(D24:D35)</f>
        <v>501898</v>
      </c>
      <c r="E36" s="310">
        <f>SUM(C36-D36)</f>
        <v>170027</v>
      </c>
      <c r="F36" s="32"/>
    </row>
    <row r="37" spans="1:2" ht="16.5">
      <c r="A37" s="290"/>
      <c r="B37" s="290"/>
    </row>
  </sheetData>
  <sheetProtection/>
  <mergeCells count="14">
    <mergeCell ref="E3:E4"/>
    <mergeCell ref="A19:B19"/>
    <mergeCell ref="A21:E21"/>
    <mergeCell ref="A22:A23"/>
    <mergeCell ref="B22:B23"/>
    <mergeCell ref="C22:C23"/>
    <mergeCell ref="D22:D23"/>
    <mergeCell ref="E22:E23"/>
    <mergeCell ref="A36:B36"/>
    <mergeCell ref="A2:E2"/>
    <mergeCell ref="A3:A4"/>
    <mergeCell ref="B3:B4"/>
    <mergeCell ref="C3:C4"/>
    <mergeCell ref="D3:D4"/>
  </mergeCells>
  <printOptions horizontalCentered="1"/>
  <pageMargins left="0.7086614173228347" right="0.7086614173228347" top="0.15748031496062992" bottom="0.15748031496062992"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F29"/>
  <sheetViews>
    <sheetView workbookViewId="0" topLeftCell="A1">
      <selection activeCell="J20" sqref="J20"/>
    </sheetView>
  </sheetViews>
  <sheetFormatPr defaultColWidth="9.00390625" defaultRowHeight="15.75"/>
  <cols>
    <col min="1" max="1" width="15.00390625" style="43" customWidth="1"/>
    <col min="2" max="2" width="27.125" style="17" customWidth="1"/>
    <col min="3" max="5" width="14.75390625" style="14" customWidth="1"/>
  </cols>
  <sheetData>
    <row r="1" spans="1:5" ht="57" customHeight="1">
      <c r="A1" s="442"/>
      <c r="B1" s="442"/>
      <c r="C1" s="442"/>
      <c r="D1" s="442"/>
      <c r="E1" s="442"/>
    </row>
    <row r="2" ht="19.5" customHeight="1">
      <c r="B2" s="63"/>
    </row>
    <row r="3" spans="1:5" ht="30" customHeight="1" thickBot="1">
      <c r="A3" s="439" t="s">
        <v>495</v>
      </c>
      <c r="B3" s="439"/>
      <c r="C3" s="439"/>
      <c r="D3" s="439"/>
      <c r="E3" s="439"/>
    </row>
    <row r="4" spans="1:5" ht="11.25" customHeight="1">
      <c r="A4" s="443" t="s">
        <v>68</v>
      </c>
      <c r="B4" s="445" t="s">
        <v>69</v>
      </c>
      <c r="C4" s="445" t="s">
        <v>70</v>
      </c>
      <c r="D4" s="445" t="s">
        <v>71</v>
      </c>
      <c r="E4" s="447" t="s">
        <v>72</v>
      </c>
    </row>
    <row r="5" spans="1:5" ht="11.25" customHeight="1" thickBot="1">
      <c r="A5" s="444"/>
      <c r="B5" s="446"/>
      <c r="C5" s="446"/>
      <c r="D5" s="446"/>
      <c r="E5" s="448"/>
    </row>
    <row r="6" spans="1:5" ht="18.75" customHeight="1">
      <c r="A6" s="332" t="s">
        <v>478</v>
      </c>
      <c r="B6" s="333" t="s">
        <v>479</v>
      </c>
      <c r="C6" s="334">
        <v>50000</v>
      </c>
      <c r="D6" s="335">
        <f>4000+13000+17980+2000+5009+5091+2920</f>
        <v>50000</v>
      </c>
      <c r="E6" s="301">
        <f aca="true" t="shared" si="0" ref="E6:E11">SUM(C6-D6)</f>
        <v>0</v>
      </c>
    </row>
    <row r="7" spans="1:5" ht="33.75" customHeight="1">
      <c r="A7" s="302" t="s">
        <v>480</v>
      </c>
      <c r="B7" s="336" t="s">
        <v>481</v>
      </c>
      <c r="C7" s="334">
        <v>55000</v>
      </c>
      <c r="D7" s="334">
        <f>3500+540+765+1400+11520+6990+10000+12150</f>
        <v>46865</v>
      </c>
      <c r="E7" s="301">
        <f t="shared" si="0"/>
        <v>8135</v>
      </c>
    </row>
    <row r="8" spans="1:5" ht="33.75" customHeight="1">
      <c r="A8" s="302" t="s">
        <v>482</v>
      </c>
      <c r="B8" s="336" t="s">
        <v>483</v>
      </c>
      <c r="C8" s="334">
        <v>12000</v>
      </c>
      <c r="D8" s="334">
        <f>212+212+3200+212+976+1368+1990</f>
        <v>8170</v>
      </c>
      <c r="E8" s="301">
        <f t="shared" si="0"/>
        <v>3830</v>
      </c>
    </row>
    <row r="9" spans="1:5" ht="18.75" customHeight="1">
      <c r="A9" s="302" t="s">
        <v>484</v>
      </c>
      <c r="B9" s="336" t="s">
        <v>485</v>
      </c>
      <c r="C9" s="334">
        <v>35000</v>
      </c>
      <c r="D9" s="337">
        <f>3477+1387+1406+539+2432+2584+1596+1558+12960+2356+180+3590+935</f>
        <v>35000</v>
      </c>
      <c r="E9" s="301">
        <f t="shared" si="0"/>
        <v>0</v>
      </c>
    </row>
    <row r="10" spans="1:5" ht="18.75" customHeight="1" thickBot="1">
      <c r="A10" s="338" t="s">
        <v>73</v>
      </c>
      <c r="B10" s="339" t="s">
        <v>443</v>
      </c>
      <c r="C10" s="340">
        <v>10000</v>
      </c>
      <c r="D10" s="341">
        <f>1020+790+3206+488+1200+452+718</f>
        <v>7874</v>
      </c>
      <c r="E10" s="301">
        <f t="shared" si="0"/>
        <v>2126</v>
      </c>
    </row>
    <row r="11" spans="1:6" ht="18.75" customHeight="1" thickBot="1">
      <c r="A11" s="437" t="s">
        <v>486</v>
      </c>
      <c r="B11" s="438"/>
      <c r="C11" s="331">
        <f>SUM(C6:C10)</f>
        <v>162000</v>
      </c>
      <c r="D11" s="331">
        <f>SUM(D6:D10)</f>
        <v>147909</v>
      </c>
      <c r="E11" s="310">
        <f t="shared" si="0"/>
        <v>14091</v>
      </c>
      <c r="F11" s="32"/>
    </row>
    <row r="13" ht="16.5">
      <c r="A13" s="378"/>
    </row>
    <row r="14" ht="16.5">
      <c r="A14" s="378"/>
    </row>
    <row r="15" ht="16.5">
      <c r="A15" s="378"/>
    </row>
    <row r="18" spans="1:5" ht="30" customHeight="1" thickBot="1">
      <c r="A18" s="439" t="s">
        <v>494</v>
      </c>
      <c r="B18" s="439"/>
      <c r="C18" s="439"/>
      <c r="D18" s="439"/>
      <c r="E18" s="439"/>
    </row>
    <row r="19" spans="1:5" ht="11.25" customHeight="1">
      <c r="A19" s="440" t="s">
        <v>61</v>
      </c>
      <c r="B19" s="433" t="s">
        <v>62</v>
      </c>
      <c r="C19" s="433" t="s">
        <v>63</v>
      </c>
      <c r="D19" s="433" t="s">
        <v>64</v>
      </c>
      <c r="E19" s="435" t="s">
        <v>65</v>
      </c>
    </row>
    <row r="20" spans="1:5" ht="11.25" customHeight="1" thickBot="1">
      <c r="A20" s="441"/>
      <c r="B20" s="434"/>
      <c r="C20" s="434"/>
      <c r="D20" s="434"/>
      <c r="E20" s="436"/>
    </row>
    <row r="21" spans="1:5" ht="33" customHeight="1">
      <c r="A21" s="322" t="s">
        <v>465</v>
      </c>
      <c r="B21" s="172" t="s">
        <v>466</v>
      </c>
      <c r="C21" s="301">
        <v>40000</v>
      </c>
      <c r="D21" s="301">
        <f>4700+3900+1400+5000+1600+400+1800+2000+1900+3100+2000+3400</f>
        <v>31200</v>
      </c>
      <c r="E21" s="301">
        <f>SUM(C21-D21)</f>
        <v>8800</v>
      </c>
    </row>
    <row r="22" spans="1:5" ht="33" customHeight="1">
      <c r="A22" s="323" t="s">
        <v>467</v>
      </c>
      <c r="B22" s="173" t="s">
        <v>468</v>
      </c>
      <c r="C22" s="324">
        <v>144000</v>
      </c>
      <c r="D22" s="324">
        <f>4400+4400+4800+6800+3600+5200+13000+3600+2000+3600+2000+4800+4400+3000+3600+3600+3200</f>
        <v>76000</v>
      </c>
      <c r="E22" s="301">
        <f aca="true" t="shared" si="1" ref="E22:E28">SUM(C22-D22)</f>
        <v>68000</v>
      </c>
    </row>
    <row r="23" spans="1:5" ht="18.75" customHeight="1">
      <c r="A23" s="323" t="s">
        <v>469</v>
      </c>
      <c r="B23" s="174" t="s">
        <v>470</v>
      </c>
      <c r="C23" s="324">
        <v>25000</v>
      </c>
      <c r="D23" s="324">
        <f>11810+3328+7594</f>
        <v>22732</v>
      </c>
      <c r="E23" s="301">
        <f t="shared" si="1"/>
        <v>2268</v>
      </c>
    </row>
    <row r="24" spans="1:5" ht="18.75" customHeight="1">
      <c r="A24" s="323" t="s">
        <v>471</v>
      </c>
      <c r="B24" s="174" t="s">
        <v>472</v>
      </c>
      <c r="C24" s="324">
        <v>19200</v>
      </c>
      <c r="D24" s="324">
        <f>2400+2400+2400+2400+2400+2400+2400+2400</f>
        <v>19200</v>
      </c>
      <c r="E24" s="301">
        <f t="shared" si="1"/>
        <v>0</v>
      </c>
    </row>
    <row r="25" spans="1:5" ht="18.75" customHeight="1">
      <c r="A25" s="323" t="s">
        <v>473</v>
      </c>
      <c r="B25" s="175" t="s">
        <v>474</v>
      </c>
      <c r="C25" s="325">
        <v>12000</v>
      </c>
      <c r="D25" s="325">
        <f>7191+456+309+804+450</f>
        <v>9210</v>
      </c>
      <c r="E25" s="301">
        <f t="shared" si="1"/>
        <v>2790</v>
      </c>
    </row>
    <row r="26" spans="1:5" ht="18.75" customHeight="1">
      <c r="A26" s="323" t="s">
        <v>475</v>
      </c>
      <c r="B26" s="326" t="s">
        <v>476</v>
      </c>
      <c r="C26" s="325">
        <v>120000</v>
      </c>
      <c r="D26" s="325">
        <f>18000+8000+9000+900+2000+14400+60000</f>
        <v>112300</v>
      </c>
      <c r="E26" s="301">
        <f t="shared" si="1"/>
        <v>7700</v>
      </c>
    </row>
    <row r="27" spans="1:5" ht="18.75" customHeight="1">
      <c r="A27" s="323" t="s">
        <v>66</v>
      </c>
      <c r="B27" s="327" t="s">
        <v>477</v>
      </c>
      <c r="C27" s="328">
        <v>52800</v>
      </c>
      <c r="D27" s="329">
        <f>6596+18626+3596+22367</f>
        <v>51185</v>
      </c>
      <c r="E27" s="301">
        <f t="shared" si="1"/>
        <v>1615</v>
      </c>
    </row>
    <row r="28" spans="1:5" ht="18.75" customHeight="1" thickBot="1">
      <c r="A28" s="323" t="s">
        <v>67</v>
      </c>
      <c r="B28" s="319" t="s">
        <v>464</v>
      </c>
      <c r="C28" s="328">
        <v>10000</v>
      </c>
      <c r="D28" s="330">
        <f>1888+550+250+850+5024+1394</f>
        <v>9956</v>
      </c>
      <c r="E28" s="301">
        <f t="shared" si="1"/>
        <v>44</v>
      </c>
    </row>
    <row r="29" spans="1:6" ht="18.75" customHeight="1" thickBot="1">
      <c r="A29" s="437" t="s">
        <v>444</v>
      </c>
      <c r="B29" s="438"/>
      <c r="C29" s="331">
        <f>SUM(C21:C28)</f>
        <v>423000</v>
      </c>
      <c r="D29" s="331">
        <f>SUM(D21:D28)</f>
        <v>331783</v>
      </c>
      <c r="E29" s="310">
        <f>SUM(E21:E28)</f>
        <v>91217</v>
      </c>
      <c r="F29" s="32"/>
    </row>
  </sheetData>
  <sheetProtection/>
  <mergeCells count="15">
    <mergeCell ref="A29:B29"/>
    <mergeCell ref="A18:E18"/>
    <mergeCell ref="A19:A20"/>
    <mergeCell ref="B19:B20"/>
    <mergeCell ref="C19:C20"/>
    <mergeCell ref="D19:D20"/>
    <mergeCell ref="E19:E20"/>
    <mergeCell ref="A1:E1"/>
    <mergeCell ref="A11:B11"/>
    <mergeCell ref="A3:E3"/>
    <mergeCell ref="A4:A5"/>
    <mergeCell ref="B4:B5"/>
    <mergeCell ref="C4:C5"/>
    <mergeCell ref="D4:D5"/>
    <mergeCell ref="E4:E5"/>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F42"/>
  <sheetViews>
    <sheetView workbookViewId="0" topLeftCell="A34">
      <selection activeCell="D29" sqref="D29"/>
    </sheetView>
  </sheetViews>
  <sheetFormatPr defaultColWidth="9.00390625" defaultRowHeight="15.75"/>
  <cols>
    <col min="1" max="1" width="15.00390625" style="16" bestFit="1" customWidth="1"/>
    <col min="2" max="2" width="35.25390625" style="16" customWidth="1"/>
    <col min="3" max="5" width="12.00390625" style="16" customWidth="1"/>
  </cols>
  <sheetData>
    <row r="1" spans="1:5" ht="57" customHeight="1">
      <c r="A1" s="464"/>
      <c r="B1" s="464"/>
      <c r="C1" s="464"/>
      <c r="D1" s="464"/>
      <c r="E1" s="464"/>
    </row>
    <row r="2" spans="1:5" ht="30" customHeight="1" thickBot="1">
      <c r="A2" s="439" t="s">
        <v>492</v>
      </c>
      <c r="B2" s="439"/>
      <c r="C2" s="439"/>
      <c r="D2" s="439"/>
      <c r="E2" s="439"/>
    </row>
    <row r="3" spans="1:5" ht="11.25" customHeight="1">
      <c r="A3" s="443" t="s">
        <v>68</v>
      </c>
      <c r="B3" s="445" t="s">
        <v>69</v>
      </c>
      <c r="C3" s="465" t="s">
        <v>70</v>
      </c>
      <c r="D3" s="445" t="s">
        <v>71</v>
      </c>
      <c r="E3" s="447" t="s">
        <v>72</v>
      </c>
    </row>
    <row r="4" spans="1:5" ht="11.25" customHeight="1" thickBot="1">
      <c r="A4" s="444"/>
      <c r="B4" s="446"/>
      <c r="C4" s="466"/>
      <c r="D4" s="446"/>
      <c r="E4" s="448"/>
    </row>
    <row r="5" spans="1:5" ht="18.75" customHeight="1">
      <c r="A5" s="322" t="s">
        <v>1218</v>
      </c>
      <c r="B5" s="317" t="s">
        <v>1219</v>
      </c>
      <c r="C5" s="301">
        <v>81000</v>
      </c>
      <c r="D5" s="301">
        <v>81000</v>
      </c>
      <c r="E5" s="301">
        <f>SUM(C5-D5)</f>
        <v>0</v>
      </c>
    </row>
    <row r="6" spans="1:5" ht="18.75" customHeight="1">
      <c r="A6" s="323" t="s">
        <v>1220</v>
      </c>
      <c r="B6" s="344" t="s">
        <v>1221</v>
      </c>
      <c r="C6" s="301">
        <v>40000</v>
      </c>
      <c r="D6" s="324">
        <f>37100</f>
        <v>37100</v>
      </c>
      <c r="E6" s="301">
        <f aca="true" t="shared" si="0" ref="E6:E12">SUM(C6-D6)</f>
        <v>2900</v>
      </c>
    </row>
    <row r="7" spans="1:5" ht="18.75" customHeight="1">
      <c r="A7" s="323" t="s">
        <v>1222</v>
      </c>
      <c r="B7" s="344" t="s">
        <v>1223</v>
      </c>
      <c r="C7" s="301">
        <v>150000</v>
      </c>
      <c r="D7" s="324">
        <v>150000</v>
      </c>
      <c r="E7" s="301">
        <f t="shared" si="0"/>
        <v>0</v>
      </c>
    </row>
    <row r="8" spans="1:5" ht="18.75" customHeight="1">
      <c r="A8" s="323" t="s">
        <v>1224</v>
      </c>
      <c r="B8" s="344" t="s">
        <v>1225</v>
      </c>
      <c r="C8" s="301">
        <v>30000</v>
      </c>
      <c r="D8" s="324">
        <f>5000+2500+2500+2500+5000+5000+5000+2500</f>
        <v>30000</v>
      </c>
      <c r="E8" s="301">
        <f t="shared" si="0"/>
        <v>0</v>
      </c>
    </row>
    <row r="9" spans="1:5" ht="18.75" customHeight="1">
      <c r="A9" s="323" t="s">
        <v>489</v>
      </c>
      <c r="B9" s="344" t="s">
        <v>1226</v>
      </c>
      <c r="C9" s="301">
        <v>9000</v>
      </c>
      <c r="D9" s="324">
        <v>9000</v>
      </c>
      <c r="E9" s="301">
        <f t="shared" si="0"/>
        <v>0</v>
      </c>
    </row>
    <row r="10" spans="1:5" ht="18.75" customHeight="1">
      <c r="A10" s="323" t="s">
        <v>568</v>
      </c>
      <c r="B10" s="345" t="s">
        <v>1227</v>
      </c>
      <c r="C10" s="301">
        <v>150000</v>
      </c>
      <c r="D10" s="324">
        <f>1150+150+1152+2600+3800+74+3000+900+1600+2500+159+2600+252+2590+792+473+180+3180+4965+3302+3300+445+252+6800+2500+1140+900+630+3600+1200+4000+266+2700+2100+1040+700+16800+7200+288+4900+371+6800+4400+4000+2897+600</f>
        <v>115248</v>
      </c>
      <c r="E10" s="301">
        <f t="shared" si="0"/>
        <v>34752</v>
      </c>
    </row>
    <row r="11" spans="1:5" ht="18.75" customHeight="1">
      <c r="A11" s="323" t="s">
        <v>1228</v>
      </c>
      <c r="B11" s="346" t="s">
        <v>1229</v>
      </c>
      <c r="C11" s="301">
        <v>100000</v>
      </c>
      <c r="D11" s="347">
        <f>1800+400+3300+700+2300+7100+100+1600+400+2100+800+100+200+600+2500+200+2200+5500+5600+4900+1900+1400+600+3000+2400+2400+3400+600+2000+1200+1100+1700+5900+1100+400+3400+3400+400+200+1100+2600+900+900+100</f>
        <v>84500</v>
      </c>
      <c r="E11" s="301">
        <f t="shared" si="0"/>
        <v>15500</v>
      </c>
    </row>
    <row r="12" spans="1:5" ht="18.75" customHeight="1" thickBot="1">
      <c r="A12" s="323" t="s">
        <v>491</v>
      </c>
      <c r="B12" s="348" t="s">
        <v>1230</v>
      </c>
      <c r="C12" s="349">
        <v>30000</v>
      </c>
      <c r="D12" s="347">
        <f>4555+2565+630+1750+5005+5025+2030+1700+700+5760</f>
        <v>29720</v>
      </c>
      <c r="E12" s="301">
        <f t="shared" si="0"/>
        <v>280</v>
      </c>
    </row>
    <row r="13" spans="1:6" ht="18.75" customHeight="1" thickBot="1">
      <c r="A13" s="437" t="s">
        <v>1231</v>
      </c>
      <c r="B13" s="438"/>
      <c r="C13" s="350">
        <f>SUM(C5:C12)</f>
        <v>590000</v>
      </c>
      <c r="D13" s="350">
        <f>SUM(D5:D12)</f>
        <v>536568</v>
      </c>
      <c r="E13" s="310">
        <f>SUM(C13-D13)</f>
        <v>53432</v>
      </c>
      <c r="F13" s="351"/>
    </row>
    <row r="14" spans="2:5" ht="16.5">
      <c r="B14" s="67"/>
      <c r="E14" s="68"/>
    </row>
    <row r="15" ht="16.5">
      <c r="D15" s="69"/>
    </row>
    <row r="17" ht="16.5">
      <c r="B17" s="70"/>
    </row>
    <row r="18" spans="1:5" ht="30" customHeight="1" thickBot="1">
      <c r="A18" s="439" t="s">
        <v>493</v>
      </c>
      <c r="B18" s="439"/>
      <c r="C18" s="439"/>
      <c r="D18" s="439"/>
      <c r="E18" s="439"/>
    </row>
    <row r="19" spans="1:5" ht="11.25" customHeight="1">
      <c r="A19" s="440" t="s">
        <v>74</v>
      </c>
      <c r="B19" s="461" t="s">
        <v>75</v>
      </c>
      <c r="C19" s="433" t="s">
        <v>76</v>
      </c>
      <c r="D19" s="433" t="s">
        <v>77</v>
      </c>
      <c r="E19" s="435" t="s">
        <v>78</v>
      </c>
    </row>
    <row r="20" spans="1:5" ht="11.25" customHeight="1" thickBot="1">
      <c r="A20" s="441"/>
      <c r="B20" s="462"/>
      <c r="C20" s="434"/>
      <c r="D20" s="434"/>
      <c r="E20" s="436"/>
    </row>
    <row r="21" spans="1:5" ht="17.25" thickBot="1">
      <c r="A21" s="65" t="s">
        <v>487</v>
      </c>
      <c r="B21" s="71" t="s">
        <v>488</v>
      </c>
      <c r="C21" s="72">
        <v>160150</v>
      </c>
      <c r="D21" s="342">
        <f>1158+6000+24000+7000+5000+1158+13600+3000+9000+4763+4447+10000+644+77400+878+10000+455350</f>
        <v>633398</v>
      </c>
      <c r="E21" s="342">
        <f>SUM(C21-D21)</f>
        <v>-473248</v>
      </c>
    </row>
    <row r="22" spans="1:5" ht="17.25" thickBot="1">
      <c r="A22" s="449" t="s">
        <v>486</v>
      </c>
      <c r="B22" s="450"/>
      <c r="C22" s="64"/>
      <c r="D22" s="73"/>
      <c r="E22" s="395">
        <f>SUM(C21-D21)</f>
        <v>-473248</v>
      </c>
    </row>
    <row r="25" spans="1:5" ht="42.75" customHeight="1">
      <c r="A25" s="463"/>
      <c r="B25" s="463"/>
      <c r="C25" s="463"/>
      <c r="D25" s="463"/>
      <c r="E25" s="463"/>
    </row>
    <row r="26" spans="1:5" ht="30" customHeight="1" thickBot="1">
      <c r="A26" s="460" t="s">
        <v>1250</v>
      </c>
      <c r="B26" s="460"/>
      <c r="C26" s="460"/>
      <c r="D26" s="460"/>
      <c r="E26" s="460"/>
    </row>
    <row r="27" spans="1:5" ht="12.75" customHeight="1">
      <c r="A27" s="452" t="s">
        <v>498</v>
      </c>
      <c r="B27" s="454" t="s">
        <v>499</v>
      </c>
      <c r="C27" s="456" t="s">
        <v>500</v>
      </c>
      <c r="D27" s="456" t="s">
        <v>501</v>
      </c>
      <c r="E27" s="458" t="s">
        <v>502</v>
      </c>
    </row>
    <row r="28" spans="1:5" ht="12.75" customHeight="1" thickBot="1">
      <c r="A28" s="453"/>
      <c r="B28" s="455"/>
      <c r="C28" s="457"/>
      <c r="D28" s="457"/>
      <c r="E28" s="459"/>
    </row>
    <row r="29" spans="1:5" ht="17.25" thickBot="1">
      <c r="A29" s="65" t="s">
        <v>503</v>
      </c>
      <c r="B29" s="154" t="s">
        <v>504</v>
      </c>
      <c r="C29" s="72">
        <v>150</v>
      </c>
      <c r="D29" s="398" t="s">
        <v>1278</v>
      </c>
      <c r="E29" s="342">
        <v>0</v>
      </c>
    </row>
    <row r="30" spans="1:5" ht="17.25" thickBot="1">
      <c r="A30" s="449" t="s">
        <v>486</v>
      </c>
      <c r="B30" s="450"/>
      <c r="C30" s="64"/>
      <c r="D30" s="73"/>
      <c r="E30" s="343">
        <v>0</v>
      </c>
    </row>
    <row r="31" spans="1:5" ht="16.5">
      <c r="A31" s="155"/>
      <c r="B31" s="17"/>
      <c r="C31" s="155"/>
      <c r="D31" s="155"/>
      <c r="E31" s="155"/>
    </row>
    <row r="32" spans="1:5" ht="16.5">
      <c r="A32" s="156"/>
      <c r="B32" s="17"/>
      <c r="C32" s="156"/>
      <c r="D32" s="156"/>
      <c r="E32" s="156"/>
    </row>
    <row r="33" spans="1:5" ht="16.5">
      <c r="A33" s="156"/>
      <c r="B33" s="17"/>
      <c r="C33" s="156"/>
      <c r="D33" s="156"/>
      <c r="E33" s="156"/>
    </row>
    <row r="34" spans="1:5" ht="16.5">
      <c r="A34" s="155"/>
      <c r="B34" s="17"/>
      <c r="C34" s="155"/>
      <c r="D34" s="155"/>
      <c r="E34" s="155"/>
    </row>
    <row r="35" spans="1:5" ht="16.5">
      <c r="A35" s="155"/>
      <c r="B35" s="17"/>
      <c r="C35" s="155"/>
      <c r="D35" s="155"/>
      <c r="E35" s="155"/>
    </row>
    <row r="36" spans="1:5" ht="30" customHeight="1" thickBot="1">
      <c r="A36" s="451" t="s">
        <v>1251</v>
      </c>
      <c r="B36" s="451"/>
      <c r="C36" s="451"/>
      <c r="D36" s="451"/>
      <c r="E36" s="451"/>
    </row>
    <row r="37" spans="1:5" ht="12.75" customHeight="1">
      <c r="A37" s="452" t="s">
        <v>498</v>
      </c>
      <c r="B37" s="454" t="s">
        <v>499</v>
      </c>
      <c r="C37" s="456" t="s">
        <v>500</v>
      </c>
      <c r="D37" s="456" t="s">
        <v>501</v>
      </c>
      <c r="E37" s="458" t="s">
        <v>502</v>
      </c>
    </row>
    <row r="38" spans="1:5" ht="12.75" customHeight="1" thickBot="1">
      <c r="A38" s="453"/>
      <c r="B38" s="455"/>
      <c r="C38" s="457"/>
      <c r="D38" s="457"/>
      <c r="E38" s="459"/>
    </row>
    <row r="39" spans="1:5" ht="17.25" thickBot="1">
      <c r="A39" s="65" t="s">
        <v>505</v>
      </c>
      <c r="B39" s="154" t="s">
        <v>506</v>
      </c>
      <c r="C39" s="72">
        <v>455200</v>
      </c>
      <c r="D39" s="342">
        <f>55200+386683</f>
        <v>441883</v>
      </c>
      <c r="E39" s="342">
        <f>SUM(C39-D39)</f>
        <v>13317</v>
      </c>
    </row>
    <row r="40" spans="1:5" ht="17.25" thickBot="1">
      <c r="A40" s="449" t="s">
        <v>486</v>
      </c>
      <c r="B40" s="450"/>
      <c r="C40" s="64"/>
      <c r="D40" s="73"/>
      <c r="E40" s="343">
        <f>SUM(C39-D39)</f>
        <v>13317</v>
      </c>
    </row>
    <row r="41" spans="1:5" ht="16.5">
      <c r="A41" s="155"/>
      <c r="B41" s="17"/>
      <c r="C41" s="155"/>
      <c r="D41" s="155"/>
      <c r="E41" s="155"/>
    </row>
    <row r="42" spans="1:5" ht="16.5">
      <c r="A42" s="155"/>
      <c r="B42" s="17"/>
      <c r="C42" s="155"/>
      <c r="D42" s="155"/>
      <c r="E42" s="155"/>
    </row>
  </sheetData>
  <sheetProtection/>
  <mergeCells count="30">
    <mergeCell ref="A13:B13"/>
    <mergeCell ref="A18:E18"/>
    <mergeCell ref="A1:E1"/>
    <mergeCell ref="A2:E2"/>
    <mergeCell ref="A3:A4"/>
    <mergeCell ref="B3:B4"/>
    <mergeCell ref="C3:C4"/>
    <mergeCell ref="D3:D4"/>
    <mergeCell ref="E3:E4"/>
    <mergeCell ref="A19:A20"/>
    <mergeCell ref="B19:B20"/>
    <mergeCell ref="C19:C20"/>
    <mergeCell ref="D19:D20"/>
    <mergeCell ref="E19:E20"/>
    <mergeCell ref="A25:E25"/>
    <mergeCell ref="A22:B22"/>
    <mergeCell ref="A26:E26"/>
    <mergeCell ref="A27:A28"/>
    <mergeCell ref="B27:B28"/>
    <mergeCell ref="C27:C28"/>
    <mergeCell ref="D27:D28"/>
    <mergeCell ref="E27:E28"/>
    <mergeCell ref="A40:B40"/>
    <mergeCell ref="A30:B30"/>
    <mergeCell ref="A36:E36"/>
    <mergeCell ref="A37:A38"/>
    <mergeCell ref="B37:B38"/>
    <mergeCell ref="C37:C38"/>
    <mergeCell ref="D37:D38"/>
    <mergeCell ref="E37:E38"/>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FF00"/>
  </sheetPr>
  <dimension ref="A2:G23"/>
  <sheetViews>
    <sheetView zoomScalePageLayoutView="0" workbookViewId="0" topLeftCell="A1">
      <selection activeCell="K16" sqref="K16"/>
    </sheetView>
  </sheetViews>
  <sheetFormatPr defaultColWidth="9.00390625" defaultRowHeight="15.75"/>
  <cols>
    <col min="1" max="1" width="8.875" style="41" customWidth="1"/>
    <col min="2" max="2" width="6.625" style="42" customWidth="1"/>
    <col min="3" max="3" width="8.875" style="42" customWidth="1"/>
    <col min="4" max="4" width="47.75390625" style="0" customWidth="1"/>
    <col min="5" max="5" width="12.375" style="0" bestFit="1" customWidth="1"/>
  </cols>
  <sheetData>
    <row r="1" ht="60.75" customHeight="1"/>
    <row r="2" spans="1:6" ht="31.5" customHeight="1" thickBot="1">
      <c r="A2" s="467" t="s">
        <v>262</v>
      </c>
      <c r="B2" s="467"/>
      <c r="C2" s="467"/>
      <c r="D2" s="467"/>
      <c r="E2" s="467"/>
      <c r="F2" s="49"/>
    </row>
    <row r="3" spans="1:6" ht="24" customHeight="1" thickBot="1">
      <c r="A3" s="99" t="s">
        <v>41</v>
      </c>
      <c r="B3" s="100" t="s">
        <v>42</v>
      </c>
      <c r="C3" s="100" t="s">
        <v>43</v>
      </c>
      <c r="D3" s="101" t="s">
        <v>44</v>
      </c>
      <c r="E3" s="102" t="s">
        <v>45</v>
      </c>
      <c r="F3" s="50"/>
    </row>
    <row r="4" spans="1:6" ht="16.5">
      <c r="A4" s="382">
        <v>42647</v>
      </c>
      <c r="B4" s="191">
        <v>21</v>
      </c>
      <c r="C4" s="191" t="s">
        <v>1237</v>
      </c>
      <c r="D4" s="195" t="s">
        <v>1238</v>
      </c>
      <c r="E4" s="123">
        <v>1158</v>
      </c>
      <c r="F4" s="49"/>
    </row>
    <row r="5" spans="1:6" ht="18.75" customHeight="1">
      <c r="A5" s="97">
        <v>42712</v>
      </c>
      <c r="B5" s="38">
        <v>157</v>
      </c>
      <c r="C5" s="38" t="s">
        <v>1237</v>
      </c>
      <c r="D5" s="35" t="s">
        <v>1239</v>
      </c>
      <c r="E5" s="109">
        <v>6000</v>
      </c>
      <c r="F5" s="49"/>
    </row>
    <row r="6" spans="1:6" ht="18.75" customHeight="1">
      <c r="A6" s="97">
        <v>42712</v>
      </c>
      <c r="B6" s="38">
        <v>158</v>
      </c>
      <c r="C6" s="38" t="s">
        <v>1237</v>
      </c>
      <c r="D6" s="35" t="s">
        <v>1240</v>
      </c>
      <c r="E6" s="109">
        <v>24000</v>
      </c>
      <c r="F6" s="49"/>
    </row>
    <row r="7" spans="1:6" ht="18.75" customHeight="1">
      <c r="A7" s="97">
        <v>42731</v>
      </c>
      <c r="B7" s="38">
        <v>195</v>
      </c>
      <c r="C7" s="38" t="s">
        <v>1237</v>
      </c>
      <c r="D7" s="284" t="s">
        <v>1241</v>
      </c>
      <c r="E7" s="109">
        <v>7000</v>
      </c>
      <c r="F7" s="49"/>
    </row>
    <row r="8" spans="1:6" ht="18.75" customHeight="1">
      <c r="A8" s="97">
        <v>42830</v>
      </c>
      <c r="B8" s="38">
        <v>350</v>
      </c>
      <c r="C8" s="38" t="s">
        <v>1237</v>
      </c>
      <c r="D8" s="110" t="s">
        <v>1242</v>
      </c>
      <c r="E8" s="109">
        <v>5000</v>
      </c>
      <c r="F8" s="49"/>
    </row>
    <row r="9" spans="1:6" ht="16.5">
      <c r="A9" s="97">
        <v>42857</v>
      </c>
      <c r="B9" s="38">
        <v>393</v>
      </c>
      <c r="C9" s="38" t="s">
        <v>1237</v>
      </c>
      <c r="D9" s="110" t="s">
        <v>1243</v>
      </c>
      <c r="E9" s="109">
        <v>1158</v>
      </c>
      <c r="F9" s="49"/>
    </row>
    <row r="10" spans="1:6" ht="36" customHeight="1">
      <c r="A10" s="97">
        <v>42859</v>
      </c>
      <c r="B10" s="38">
        <v>394</v>
      </c>
      <c r="C10" s="38" t="s">
        <v>1237</v>
      </c>
      <c r="D10" s="35" t="s">
        <v>1244</v>
      </c>
      <c r="E10" s="109">
        <v>13600</v>
      </c>
      <c r="F10" s="49"/>
    </row>
    <row r="11" spans="1:6" ht="33" customHeight="1">
      <c r="A11" s="97">
        <v>42871</v>
      </c>
      <c r="B11" s="38">
        <v>401</v>
      </c>
      <c r="C11" s="51" t="s">
        <v>1237</v>
      </c>
      <c r="D11" s="35" t="s">
        <v>1245</v>
      </c>
      <c r="E11" s="124">
        <v>3000</v>
      </c>
      <c r="F11" s="53"/>
    </row>
    <row r="12" spans="1:6" ht="18.75" customHeight="1">
      <c r="A12" s="97">
        <v>42902</v>
      </c>
      <c r="B12" s="38">
        <v>513</v>
      </c>
      <c r="C12" s="38" t="s">
        <v>1237</v>
      </c>
      <c r="D12" s="284" t="s">
        <v>263</v>
      </c>
      <c r="E12" s="109">
        <v>9000</v>
      </c>
      <c r="F12" s="49"/>
    </row>
    <row r="13" spans="1:6" ht="48" customHeight="1">
      <c r="A13" s="97">
        <v>42913</v>
      </c>
      <c r="B13" s="38">
        <v>572</v>
      </c>
      <c r="C13" s="38" t="s">
        <v>1237</v>
      </c>
      <c r="D13" s="56" t="s">
        <v>148</v>
      </c>
      <c r="E13" s="109">
        <v>4763</v>
      </c>
      <c r="F13" s="49"/>
    </row>
    <row r="14" spans="1:6" ht="33" customHeight="1">
      <c r="A14" s="97">
        <v>42914</v>
      </c>
      <c r="B14" s="38">
        <v>585</v>
      </c>
      <c r="C14" s="38" t="s">
        <v>1237</v>
      </c>
      <c r="D14" s="56" t="s">
        <v>1246</v>
      </c>
      <c r="E14" s="124">
        <v>4447</v>
      </c>
      <c r="F14" s="49"/>
    </row>
    <row r="15" spans="1:6" ht="18.75" customHeight="1">
      <c r="A15" s="97">
        <v>42961</v>
      </c>
      <c r="B15" s="38">
        <v>642</v>
      </c>
      <c r="C15" s="115" t="s">
        <v>1237</v>
      </c>
      <c r="D15" s="352" t="s">
        <v>567</v>
      </c>
      <c r="E15" s="109">
        <v>10000</v>
      </c>
      <c r="F15" s="53"/>
    </row>
    <row r="16" spans="1:5" ht="28.5">
      <c r="A16" s="97">
        <v>42970</v>
      </c>
      <c r="B16" s="38">
        <v>648</v>
      </c>
      <c r="C16" s="38" t="s">
        <v>1237</v>
      </c>
      <c r="D16" s="35" t="s">
        <v>1247</v>
      </c>
      <c r="E16" s="109">
        <v>644</v>
      </c>
    </row>
    <row r="17" spans="1:5" ht="34.5" customHeight="1">
      <c r="A17" s="97">
        <v>42976</v>
      </c>
      <c r="B17" s="38">
        <v>665</v>
      </c>
      <c r="C17" s="38" t="s">
        <v>1237</v>
      </c>
      <c r="D17" s="284" t="s">
        <v>385</v>
      </c>
      <c r="E17" s="109">
        <v>77400</v>
      </c>
    </row>
    <row r="18" spans="1:5" ht="33" customHeight="1">
      <c r="A18" s="97">
        <v>42976</v>
      </c>
      <c r="B18" s="38">
        <v>666</v>
      </c>
      <c r="C18" s="51" t="s">
        <v>1237</v>
      </c>
      <c r="D18" s="35" t="s">
        <v>1248</v>
      </c>
      <c r="E18" s="124">
        <v>878</v>
      </c>
    </row>
    <row r="19" spans="1:5" ht="18.75" customHeight="1">
      <c r="A19" s="97">
        <v>42977</v>
      </c>
      <c r="B19" s="38">
        <v>668</v>
      </c>
      <c r="C19" s="51" t="s">
        <v>1237</v>
      </c>
      <c r="D19" s="52" t="s">
        <v>1249</v>
      </c>
      <c r="E19" s="124">
        <v>10000</v>
      </c>
    </row>
    <row r="20" spans="1:5" ht="18.75" customHeight="1" thickBot="1">
      <c r="A20" s="97">
        <v>42992</v>
      </c>
      <c r="B20" s="38">
        <v>678</v>
      </c>
      <c r="C20" s="38" t="s">
        <v>1268</v>
      </c>
      <c r="D20" s="218" t="s">
        <v>1269</v>
      </c>
      <c r="E20" s="396">
        <v>455350</v>
      </c>
    </row>
    <row r="21" spans="1:7" ht="22.5" customHeight="1" thickBot="1">
      <c r="A21" s="468" t="s">
        <v>46</v>
      </c>
      <c r="B21" s="469"/>
      <c r="C21" s="469"/>
      <c r="D21" s="470"/>
      <c r="E21" s="190">
        <f>SUM(E4:E20)</f>
        <v>633398</v>
      </c>
      <c r="F21" s="54"/>
      <c r="G21" s="54"/>
    </row>
    <row r="23" ht="16.5">
      <c r="E23" s="54"/>
    </row>
  </sheetData>
  <sheetProtection/>
  <mergeCells count="2">
    <mergeCell ref="A2:E2"/>
    <mergeCell ref="A21:D21"/>
  </mergeCells>
  <printOptions horizontalCentered="1"/>
  <pageMargins left="0.31496062992125984" right="0.31496062992125984" top="0.5511811023622047"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使用者</cp:lastModifiedBy>
  <cp:lastPrinted>2017-10-13T01:19:46Z</cp:lastPrinted>
  <dcterms:created xsi:type="dcterms:W3CDTF">2012-10-01T12:34:17Z</dcterms:created>
  <dcterms:modified xsi:type="dcterms:W3CDTF">2017-10-23T02:25:45Z</dcterms:modified>
  <cp:category/>
  <cp:version/>
  <cp:contentType/>
  <cp:contentStatus/>
</cp:coreProperties>
</file>